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- disk\2025\Izvještaji\Godišnji izvještaj o izvršenju\"/>
    </mc:Choice>
  </mc:AlternateContent>
  <bookViews>
    <workbookView xWindow="0" yWindow="0" windowWidth="7095" windowHeight="8100" activeTab="1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  <sheet name="Izvješta o korištenju sr. EU" sheetId="15" r:id="rId8"/>
    <sheet name="Izvještaj o zajmovima" sheetId="16" r:id="rId9"/>
    <sheet name="Potraživanja_obveze_novac" sheetId="17" r:id="rId10"/>
  </sheets>
  <definedNames>
    <definedName name="_xlnm._FilterDatabase" localSheetId="8" hidden="1">'Izvještaj o zajmovima'!$A$1:$C$201</definedName>
    <definedName name="_xlnm._FilterDatabase" localSheetId="9" hidden="1">Potraživanja_obveze_novac!$A$1:$C$226</definedName>
    <definedName name="_xlnm.Print_Area" localSheetId="1">' Račun prihoda i rashoda'!$B$1:$L$128</definedName>
    <definedName name="_xlnm.Print_Area" localSheetId="6">'POSEBNI DIO'!$B$1:$I$219</definedName>
    <definedName name="_xlnm.Print_Area" localSheetId="9">Potraživanja_obveze_novac!$A$1:$C$18</definedName>
    <definedName name="_xlnm.Print_Area" localSheetId="5">'Račun fin prema izvorima f'!$B$1:$H$11</definedName>
    <definedName name="_xlnm.Print_Area" localSheetId="2">'Rashodi prema izvorima finan'!$B$1:$H$40</definedName>
    <definedName name="_xlnm.Print_Area" localSheetId="0">SAŽETAK!$B$1:$L$33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7" l="1"/>
  <c r="B16" i="17"/>
  <c r="C13" i="17"/>
  <c r="B13" i="17"/>
  <c r="G22" i="1" l="1"/>
  <c r="F6" i="8"/>
  <c r="E6" i="8"/>
  <c r="D6" i="8"/>
  <c r="C6" i="8"/>
  <c r="C9" i="17" l="1"/>
  <c r="C7" i="17"/>
  <c r="C4" i="17"/>
  <c r="G14" i="3" l="1"/>
  <c r="C9" i="5" l="1"/>
  <c r="C8" i="5"/>
  <c r="G97" i="7" l="1"/>
  <c r="G95" i="7"/>
  <c r="G100" i="7" l="1"/>
  <c r="I165" i="7" l="1"/>
  <c r="H164" i="7"/>
  <c r="G164" i="7"/>
  <c r="F164" i="7"/>
  <c r="I159" i="7"/>
  <c r="H158" i="7"/>
  <c r="G158" i="7"/>
  <c r="F158" i="7"/>
  <c r="I112" i="7"/>
  <c r="H111" i="7"/>
  <c r="G111" i="7"/>
  <c r="F111" i="7"/>
  <c r="I164" i="7" l="1"/>
  <c r="I158" i="7"/>
  <c r="I111" i="7"/>
  <c r="I45" i="7" l="1"/>
  <c r="H44" i="7"/>
  <c r="H43" i="7" s="1"/>
  <c r="G44" i="7"/>
  <c r="G43" i="7" s="1"/>
  <c r="F44" i="7"/>
  <c r="F43" i="7" s="1"/>
  <c r="I44" i="7" l="1"/>
  <c r="D9" i="15"/>
  <c r="E9" i="15"/>
  <c r="F9" i="15"/>
  <c r="C9" i="15"/>
  <c r="I43" i="7" l="1"/>
  <c r="D11" i="15"/>
  <c r="E11" i="15"/>
  <c r="F11" i="15"/>
  <c r="C11" i="15"/>
  <c r="D7" i="15"/>
  <c r="E7" i="15"/>
  <c r="F7" i="15"/>
  <c r="C7" i="15"/>
  <c r="D6" i="15"/>
  <c r="E6" i="15"/>
  <c r="F6" i="15"/>
  <c r="C6" i="15"/>
  <c r="H16" i="15"/>
  <c r="G16" i="15"/>
  <c r="F15" i="15"/>
  <c r="E15" i="15"/>
  <c r="D15" i="15"/>
  <c r="C15" i="15"/>
  <c r="D13" i="15"/>
  <c r="E13" i="15"/>
  <c r="F13" i="15"/>
  <c r="C13" i="15"/>
  <c r="H14" i="15"/>
  <c r="G14" i="15"/>
  <c r="H10" i="15"/>
  <c r="G10" i="15"/>
  <c r="G15" i="15" l="1"/>
  <c r="H15" i="15"/>
  <c r="H13" i="15"/>
  <c r="G13" i="15"/>
  <c r="G9" i="15"/>
  <c r="H9" i="15"/>
  <c r="G24" i="3" l="1"/>
  <c r="I40" i="7" l="1"/>
  <c r="H39" i="7"/>
  <c r="G39" i="7"/>
  <c r="F39" i="7"/>
  <c r="I39" i="7" l="1"/>
  <c r="G101" i="7"/>
  <c r="G155" i="7"/>
  <c r="G154" i="7" s="1"/>
  <c r="G161" i="7"/>
  <c r="G160" i="7" s="1"/>
  <c r="H161" i="7"/>
  <c r="H160" i="7" s="1"/>
  <c r="F161" i="7"/>
  <c r="F160" i="7" s="1"/>
  <c r="I162" i="7"/>
  <c r="I156" i="7"/>
  <c r="H155" i="7"/>
  <c r="H154" i="7" s="1"/>
  <c r="F155" i="7"/>
  <c r="F154" i="7" s="1"/>
  <c r="I133" i="7"/>
  <c r="H132" i="7"/>
  <c r="G132" i="7"/>
  <c r="F132" i="7"/>
  <c r="I123" i="7"/>
  <c r="H122" i="7"/>
  <c r="G122" i="7"/>
  <c r="F122" i="7"/>
  <c r="I143" i="7"/>
  <c r="I146" i="7"/>
  <c r="H145" i="7"/>
  <c r="G145" i="7"/>
  <c r="F145" i="7"/>
  <c r="I144" i="7"/>
  <c r="H142" i="7"/>
  <c r="F142" i="7"/>
  <c r="G41" i="7"/>
  <c r="G38" i="7" s="1"/>
  <c r="H41" i="7"/>
  <c r="H38" i="7" s="1"/>
  <c r="H17" i="7" s="1"/>
  <c r="F41" i="7"/>
  <c r="I42" i="7"/>
  <c r="G33" i="7"/>
  <c r="G32" i="7" s="1"/>
  <c r="H33" i="7"/>
  <c r="H32" i="7" s="1"/>
  <c r="F33" i="7"/>
  <c r="F32" i="7" s="1"/>
  <c r="I34" i="7"/>
  <c r="F153" i="7" l="1"/>
  <c r="F38" i="7"/>
  <c r="F17" i="7" s="1"/>
  <c r="F141" i="7"/>
  <c r="I122" i="7"/>
  <c r="I132" i="7"/>
  <c r="H141" i="7"/>
  <c r="G142" i="7"/>
  <c r="G141" i="7" s="1"/>
  <c r="I145" i="7"/>
  <c r="I142" i="7" l="1"/>
  <c r="I141" i="7"/>
  <c r="H37" i="5" l="1"/>
  <c r="G37" i="5"/>
  <c r="F36" i="5"/>
  <c r="E36" i="5"/>
  <c r="D36" i="5"/>
  <c r="C36" i="5"/>
  <c r="G36" i="5" l="1"/>
  <c r="H36" i="5"/>
  <c r="H75" i="3" l="1"/>
  <c r="H74" i="3" s="1"/>
  <c r="H66" i="3"/>
  <c r="H64" i="3"/>
  <c r="H54" i="3"/>
  <c r="H49" i="3"/>
  <c r="H44" i="3"/>
  <c r="H43" i="3" l="1"/>
  <c r="C10" i="17" l="1"/>
  <c r="B10" i="17"/>
  <c r="B200" i="16"/>
  <c r="C200" i="16"/>
  <c r="B226" i="17" l="1"/>
  <c r="C226" i="17"/>
  <c r="D17" i="15" l="1"/>
  <c r="E17" i="15"/>
  <c r="F17" i="15"/>
  <c r="C17" i="15"/>
  <c r="H18" i="15"/>
  <c r="G18" i="15"/>
  <c r="H6" i="15" l="1"/>
  <c r="G6" i="15"/>
  <c r="G17" i="15"/>
  <c r="H17" i="15"/>
  <c r="H12" i="15" l="1"/>
  <c r="G12" i="15"/>
  <c r="H8" i="15"/>
  <c r="G8" i="15"/>
  <c r="G11" i="15" l="1"/>
  <c r="H11" i="15"/>
  <c r="H7" i="15"/>
  <c r="G7" i="15"/>
  <c r="F101" i="7" l="1"/>
  <c r="I163" i="7" l="1"/>
  <c r="I157" i="7"/>
  <c r="I152" i="7"/>
  <c r="H151" i="7"/>
  <c r="G151" i="7"/>
  <c r="F151" i="7"/>
  <c r="I150" i="7"/>
  <c r="I149" i="7"/>
  <c r="H148" i="7"/>
  <c r="G148" i="7"/>
  <c r="F148" i="7"/>
  <c r="I140" i="7"/>
  <c r="H139" i="7"/>
  <c r="G139" i="7"/>
  <c r="F139" i="7"/>
  <c r="I138" i="7"/>
  <c r="I137" i="7"/>
  <c r="H136" i="7"/>
  <c r="G136" i="7"/>
  <c r="F136" i="7"/>
  <c r="I131" i="7"/>
  <c r="I130" i="7"/>
  <c r="I129" i="7"/>
  <c r="I128" i="7"/>
  <c r="I127" i="7"/>
  <c r="I126" i="7"/>
  <c r="H125" i="7"/>
  <c r="H124" i="7" s="1"/>
  <c r="G125" i="7"/>
  <c r="G124" i="7" s="1"/>
  <c r="F125" i="7"/>
  <c r="F124" i="7" s="1"/>
  <c r="I121" i="7"/>
  <c r="I120" i="7"/>
  <c r="I119" i="7"/>
  <c r="I118" i="7"/>
  <c r="I117" i="7"/>
  <c r="I116" i="7"/>
  <c r="H115" i="7"/>
  <c r="H114" i="7" s="1"/>
  <c r="G115" i="7"/>
  <c r="G114" i="7" s="1"/>
  <c r="F115" i="7"/>
  <c r="F114" i="7" s="1"/>
  <c r="F147" i="7" l="1"/>
  <c r="F135" i="7"/>
  <c r="G147" i="7"/>
  <c r="I161" i="7"/>
  <c r="I148" i="7"/>
  <c r="G113" i="7"/>
  <c r="I155" i="7"/>
  <c r="G135" i="7"/>
  <c r="I139" i="7"/>
  <c r="I136" i="7"/>
  <c r="I125" i="7"/>
  <c r="I151" i="7"/>
  <c r="I115" i="7"/>
  <c r="H135" i="7"/>
  <c r="H147" i="7"/>
  <c r="F134" i="7" l="1"/>
  <c r="G134" i="7"/>
  <c r="H134" i="7"/>
  <c r="F113" i="7"/>
  <c r="H113" i="7"/>
  <c r="G153" i="7"/>
  <c r="H153" i="7"/>
  <c r="I160" i="7"/>
  <c r="I154" i="7"/>
  <c r="I147" i="7"/>
  <c r="I135" i="7"/>
  <c r="I114" i="7"/>
  <c r="I124" i="7"/>
  <c r="I153" i="7" l="1"/>
  <c r="I134" i="7"/>
  <c r="I113" i="7"/>
  <c r="I22" i="7" l="1"/>
  <c r="I23" i="7"/>
  <c r="I24" i="7"/>
  <c r="I26" i="7"/>
  <c r="I27" i="7"/>
  <c r="I28" i="7"/>
  <c r="I31" i="7"/>
  <c r="I37" i="7"/>
  <c r="I49" i="7"/>
  <c r="I52" i="7"/>
  <c r="I56" i="7"/>
  <c r="I57" i="7"/>
  <c r="I58" i="7"/>
  <c r="I59" i="7"/>
  <c r="I63" i="7"/>
  <c r="I64" i="7"/>
  <c r="I65" i="7"/>
  <c r="I69" i="7"/>
  <c r="I73" i="7"/>
  <c r="I77" i="7"/>
  <c r="I81" i="7"/>
  <c r="I82" i="7"/>
  <c r="I83" i="7"/>
  <c r="I84" i="7"/>
  <c r="I88" i="7"/>
  <c r="I89" i="7"/>
  <c r="I90" i="7"/>
  <c r="I95" i="7"/>
  <c r="I96" i="7"/>
  <c r="I97" i="7"/>
  <c r="I98" i="7"/>
  <c r="I99" i="7"/>
  <c r="I100" i="7"/>
  <c r="I102" i="7"/>
  <c r="I105" i="7"/>
  <c r="I106" i="7"/>
  <c r="I107" i="7"/>
  <c r="I108" i="7"/>
  <c r="I109" i="7"/>
  <c r="I110" i="7"/>
  <c r="I169" i="7"/>
  <c r="I170" i="7"/>
  <c r="I174" i="7"/>
  <c r="I175" i="7"/>
  <c r="I176" i="7"/>
  <c r="I177" i="7"/>
  <c r="I181" i="7"/>
  <c r="I182" i="7"/>
  <c r="I183" i="7"/>
  <c r="I184" i="7"/>
  <c r="I188" i="7"/>
  <c r="I189" i="7"/>
  <c r="I190" i="7"/>
  <c r="I193" i="7"/>
  <c r="I194" i="7"/>
  <c r="I195" i="7"/>
  <c r="I198" i="7"/>
  <c r="I199" i="7"/>
  <c r="I200" i="7"/>
  <c r="I204" i="7"/>
  <c r="I205" i="7"/>
  <c r="I206" i="7"/>
  <c r="I207" i="7"/>
  <c r="I209" i="7"/>
  <c r="I210" i="7"/>
  <c r="I215" i="7"/>
  <c r="I219" i="7"/>
  <c r="L36" i="3"/>
  <c r="L37" i="3"/>
  <c r="L39" i="3"/>
  <c r="L41" i="3"/>
  <c r="L42" i="3"/>
  <c r="L45" i="3"/>
  <c r="L46" i="3"/>
  <c r="L47" i="3"/>
  <c r="L48" i="3"/>
  <c r="L50" i="3"/>
  <c r="L51" i="3"/>
  <c r="L52" i="3"/>
  <c r="L53" i="3"/>
  <c r="L55" i="3"/>
  <c r="L56" i="3"/>
  <c r="L57" i="3"/>
  <c r="L58" i="3"/>
  <c r="L59" i="3"/>
  <c r="L60" i="3"/>
  <c r="L61" i="3"/>
  <c r="L62" i="3"/>
  <c r="L63" i="3"/>
  <c r="L67" i="3"/>
  <c r="L68" i="3"/>
  <c r="L69" i="3"/>
  <c r="L70" i="3"/>
  <c r="L71" i="3"/>
  <c r="L72" i="3"/>
  <c r="L73" i="3"/>
  <c r="L76" i="3"/>
  <c r="L77" i="3"/>
  <c r="L78" i="3"/>
  <c r="L81" i="3"/>
  <c r="L82" i="3"/>
  <c r="L84" i="3"/>
  <c r="L85" i="3"/>
  <c r="L86" i="3"/>
  <c r="L88" i="3"/>
  <c r="L91" i="3"/>
  <c r="L93" i="3"/>
  <c r="L95" i="3"/>
  <c r="L98" i="3"/>
  <c r="L99" i="3"/>
  <c r="L101" i="3"/>
  <c r="L102" i="3"/>
  <c r="L105" i="3"/>
  <c r="L106" i="3"/>
  <c r="L110" i="3"/>
  <c r="L111" i="3"/>
  <c r="L114" i="3"/>
  <c r="L115" i="3"/>
  <c r="L116" i="3"/>
  <c r="L118" i="3"/>
  <c r="L120" i="3"/>
  <c r="L123" i="3"/>
  <c r="L125" i="3"/>
  <c r="L17" i="3"/>
  <c r="L18" i="3"/>
  <c r="L21" i="3"/>
  <c r="L22" i="3"/>
  <c r="L23" i="3"/>
  <c r="L24" i="3"/>
  <c r="G13" i="5" l="1"/>
  <c r="H13" i="5"/>
  <c r="D12" i="5" l="1"/>
  <c r="E12" i="5"/>
  <c r="F12" i="5"/>
  <c r="C12" i="5"/>
  <c r="G12" i="5" l="1"/>
  <c r="H12" i="5"/>
  <c r="I16" i="3" l="1"/>
  <c r="I26" i="3"/>
  <c r="I25" i="3" s="1"/>
  <c r="I20" i="3"/>
  <c r="H16" i="3"/>
  <c r="J16" i="3"/>
  <c r="G16" i="3"/>
  <c r="L16" i="3" l="1"/>
  <c r="G124" i="3" l="1"/>
  <c r="L15" i="3" l="1"/>
  <c r="L14" i="3"/>
  <c r="L27" i="3"/>
  <c r="K17" i="3"/>
  <c r="K18" i="3"/>
  <c r="L28" i="3"/>
  <c r="D14" i="5"/>
  <c r="C14" i="5"/>
  <c r="F218" i="7" l="1"/>
  <c r="F217" i="7" s="1"/>
  <c r="F216" i="7" s="1"/>
  <c r="F214" i="7"/>
  <c r="F213" i="7" s="1"/>
  <c r="F212" i="7" s="1"/>
  <c r="F208" i="7"/>
  <c r="F203" i="7"/>
  <c r="F197" i="7"/>
  <c r="F196" i="7" s="1"/>
  <c r="F192" i="7"/>
  <c r="F191" i="7" s="1"/>
  <c r="F12" i="7" s="1"/>
  <c r="F187" i="7"/>
  <c r="F186" i="7" s="1"/>
  <c r="F180" i="7"/>
  <c r="F179" i="7" s="1"/>
  <c r="F178" i="7" s="1"/>
  <c r="F173" i="7"/>
  <c r="F172" i="7" s="1"/>
  <c r="F168" i="7"/>
  <c r="F167" i="7" s="1"/>
  <c r="F13" i="7" s="1"/>
  <c r="F104" i="7"/>
  <c r="F103" i="7" s="1"/>
  <c r="F94" i="7"/>
  <c r="F87" i="7"/>
  <c r="F86" i="7" s="1"/>
  <c r="F85" i="7" s="1"/>
  <c r="F80" i="7"/>
  <c r="F79" i="7" s="1"/>
  <c r="F15" i="7" s="1"/>
  <c r="F76" i="7"/>
  <c r="F75" i="7" s="1"/>
  <c r="F72" i="7"/>
  <c r="F71" i="7" s="1"/>
  <c r="F70" i="7" s="1"/>
  <c r="F68" i="7"/>
  <c r="F67" i="7" s="1"/>
  <c r="F66" i="7" s="1"/>
  <c r="F62" i="7"/>
  <c r="F61" i="7" s="1"/>
  <c r="F60" i="7" s="1"/>
  <c r="F55" i="7"/>
  <c r="F54" i="7" s="1"/>
  <c r="F53" i="7" s="1"/>
  <c r="F51" i="7"/>
  <c r="F50" i="7" s="1"/>
  <c r="F48" i="7"/>
  <c r="F47" i="7" s="1"/>
  <c r="F36" i="7"/>
  <c r="F35" i="7" s="1"/>
  <c r="F14" i="7" s="1"/>
  <c r="F30" i="7"/>
  <c r="F29" i="7" s="1"/>
  <c r="F25" i="7"/>
  <c r="F21" i="7"/>
  <c r="G197" i="7"/>
  <c r="G196" i="7" s="1"/>
  <c r="H197" i="7"/>
  <c r="G192" i="7"/>
  <c r="G191" i="7" s="1"/>
  <c r="G12" i="7" s="1"/>
  <c r="H192" i="7"/>
  <c r="G187" i="7"/>
  <c r="G186" i="7" s="1"/>
  <c r="H187" i="7"/>
  <c r="G168" i="7"/>
  <c r="H168" i="7"/>
  <c r="H80" i="7"/>
  <c r="G80" i="7"/>
  <c r="G79" i="7" s="1"/>
  <c r="F78" i="7" l="1"/>
  <c r="F171" i="7"/>
  <c r="F74" i="7"/>
  <c r="G78" i="7"/>
  <c r="F11" i="7"/>
  <c r="I187" i="7"/>
  <c r="I80" i="7"/>
  <c r="I192" i="7"/>
  <c r="I168" i="7"/>
  <c r="I197" i="7"/>
  <c r="F166" i="7"/>
  <c r="F202" i="7"/>
  <c r="F16" i="7" s="1"/>
  <c r="F93" i="7"/>
  <c r="H196" i="7"/>
  <c r="H191" i="7"/>
  <c r="H12" i="7" s="1"/>
  <c r="H186" i="7"/>
  <c r="H79" i="7"/>
  <c r="F46" i="7"/>
  <c r="F211" i="7"/>
  <c r="F20" i="7"/>
  <c r="F185" i="7"/>
  <c r="G185" i="7"/>
  <c r="G36" i="7"/>
  <c r="G35" i="7" s="1"/>
  <c r="G14" i="7" s="1"/>
  <c r="H36" i="7"/>
  <c r="H35" i="7" s="1"/>
  <c r="F10" i="7" l="1"/>
  <c r="F92" i="7"/>
  <c r="F91" i="7" s="1"/>
  <c r="F9" i="7"/>
  <c r="F19" i="7"/>
  <c r="H78" i="7"/>
  <c r="H185" i="7"/>
  <c r="I79" i="7"/>
  <c r="I186" i="7"/>
  <c r="I191" i="7"/>
  <c r="I196" i="7"/>
  <c r="I36" i="7"/>
  <c r="F201" i="7"/>
  <c r="F8" i="7" l="1"/>
  <c r="I185" i="7"/>
  <c r="I12" i="7"/>
  <c r="F18" i="7"/>
  <c r="G30" i="7" l="1"/>
  <c r="G29" i="7" s="1"/>
  <c r="H30" i="7"/>
  <c r="G25" i="7"/>
  <c r="H25" i="7"/>
  <c r="G21" i="7"/>
  <c r="H21" i="7"/>
  <c r="G51" i="7"/>
  <c r="G50" i="7" s="1"/>
  <c r="H51" i="7"/>
  <c r="G48" i="7"/>
  <c r="G47" i="7" s="1"/>
  <c r="H48" i="7"/>
  <c r="G55" i="7"/>
  <c r="G54" i="7" s="1"/>
  <c r="G53" i="7" s="1"/>
  <c r="H55" i="7"/>
  <c r="G62" i="7"/>
  <c r="H62" i="7"/>
  <c r="G68" i="7"/>
  <c r="G67" i="7" s="1"/>
  <c r="G66" i="7" s="1"/>
  <c r="H68" i="7"/>
  <c r="G72" i="7"/>
  <c r="G71" i="7" s="1"/>
  <c r="G70" i="7" s="1"/>
  <c r="H72" i="7"/>
  <c r="G76" i="7"/>
  <c r="G75" i="7" s="1"/>
  <c r="H76" i="7"/>
  <c r="H75" i="7" s="1"/>
  <c r="G87" i="7"/>
  <c r="G86" i="7" s="1"/>
  <c r="H87" i="7"/>
  <c r="G104" i="7"/>
  <c r="G103" i="7" s="1"/>
  <c r="H104" i="7"/>
  <c r="H101" i="7"/>
  <c r="G94" i="7"/>
  <c r="H94" i="7"/>
  <c r="G167" i="7"/>
  <c r="G13" i="7" s="1"/>
  <c r="H167" i="7"/>
  <c r="H13" i="7" s="1"/>
  <c r="G173" i="7"/>
  <c r="G172" i="7" s="1"/>
  <c r="G171" i="7" s="1"/>
  <c r="H173" i="7"/>
  <c r="G180" i="7"/>
  <c r="G179" i="7" s="1"/>
  <c r="G178" i="7" s="1"/>
  <c r="H180" i="7"/>
  <c r="G208" i="7"/>
  <c r="H208" i="7"/>
  <c r="G203" i="7"/>
  <c r="H203" i="7"/>
  <c r="G218" i="7"/>
  <c r="G217" i="7" s="1"/>
  <c r="G216" i="7" s="1"/>
  <c r="H218" i="7"/>
  <c r="G214" i="7"/>
  <c r="G213" i="7" s="1"/>
  <c r="G212" i="7" s="1"/>
  <c r="H214" i="7"/>
  <c r="H93" i="7" l="1"/>
  <c r="H10" i="7" s="1"/>
  <c r="F9" i="5" s="1"/>
  <c r="H103" i="7"/>
  <c r="G15" i="7"/>
  <c r="G11" i="7"/>
  <c r="H213" i="7"/>
  <c r="I214" i="7"/>
  <c r="I101" i="7"/>
  <c r="I51" i="7"/>
  <c r="H61" i="7"/>
  <c r="I62" i="7"/>
  <c r="H86" i="7"/>
  <c r="I87" i="7"/>
  <c r="H71" i="7"/>
  <c r="I72" i="7"/>
  <c r="I30" i="7"/>
  <c r="H172" i="7"/>
  <c r="I173" i="7"/>
  <c r="G85" i="7"/>
  <c r="H54" i="7"/>
  <c r="I55" i="7"/>
  <c r="I76" i="7"/>
  <c r="H217" i="7"/>
  <c r="I218" i="7"/>
  <c r="H166" i="7"/>
  <c r="I167" i="7"/>
  <c r="G166" i="7"/>
  <c r="I104" i="7"/>
  <c r="I21" i="7"/>
  <c r="H179" i="7"/>
  <c r="I180" i="7"/>
  <c r="H67" i="7"/>
  <c r="I68" i="7"/>
  <c r="I25" i="7"/>
  <c r="I208" i="7"/>
  <c r="I203" i="7"/>
  <c r="I94" i="7"/>
  <c r="I48" i="7"/>
  <c r="G61" i="7"/>
  <c r="G60" i="7" s="1"/>
  <c r="H50" i="7"/>
  <c r="H29" i="7"/>
  <c r="H47" i="7"/>
  <c r="G93" i="7"/>
  <c r="G74" i="7"/>
  <c r="H20" i="7"/>
  <c r="G20" i="7"/>
  <c r="G46" i="7"/>
  <c r="G17" i="7" s="1"/>
  <c r="H202" i="7"/>
  <c r="H16" i="7" s="1"/>
  <c r="F18" i="5" s="1"/>
  <c r="G202" i="7"/>
  <c r="G16" i="7" s="1"/>
  <c r="G211" i="7"/>
  <c r="H15" i="7" l="1"/>
  <c r="F17" i="5" s="1"/>
  <c r="G10" i="7"/>
  <c r="G9" i="7"/>
  <c r="G19" i="7"/>
  <c r="H19" i="7"/>
  <c r="H9" i="7"/>
  <c r="F8" i="5" s="1"/>
  <c r="I32" i="7"/>
  <c r="I33" i="7"/>
  <c r="H60" i="7"/>
  <c r="I60" i="7" s="1"/>
  <c r="H53" i="7"/>
  <c r="H92" i="7"/>
  <c r="H91" i="7" s="1"/>
  <c r="H46" i="7"/>
  <c r="G92" i="7"/>
  <c r="G91" i="7" s="1"/>
  <c r="G201" i="7"/>
  <c r="H216" i="7"/>
  <c r="I217" i="7"/>
  <c r="I47" i="7"/>
  <c r="I13" i="7"/>
  <c r="H70" i="7"/>
  <c r="I71" i="7"/>
  <c r="H171" i="7"/>
  <c r="I172" i="7"/>
  <c r="I61" i="7"/>
  <c r="I20" i="7"/>
  <c r="I50" i="7"/>
  <c r="I78" i="7"/>
  <c r="I166" i="7"/>
  <c r="H85" i="7"/>
  <c r="I86" i="7"/>
  <c r="I93" i="7"/>
  <c r="I202" i="7"/>
  <c r="H66" i="7"/>
  <c r="I67" i="7"/>
  <c r="H74" i="7"/>
  <c r="I75" i="7"/>
  <c r="H14" i="7"/>
  <c r="I35" i="7"/>
  <c r="H178" i="7"/>
  <c r="I179" i="7"/>
  <c r="I54" i="7"/>
  <c r="I29" i="7"/>
  <c r="H11" i="7"/>
  <c r="I103" i="7"/>
  <c r="H212" i="7"/>
  <c r="I213" i="7"/>
  <c r="H201" i="7"/>
  <c r="G23" i="3"/>
  <c r="I53" i="7" l="1"/>
  <c r="G8" i="7"/>
  <c r="H8" i="7"/>
  <c r="I41" i="7"/>
  <c r="I46" i="7"/>
  <c r="I92" i="7"/>
  <c r="I171" i="7"/>
  <c r="G18" i="7"/>
  <c r="I74" i="7"/>
  <c r="I216" i="7"/>
  <c r="I10" i="7"/>
  <c r="I11" i="7"/>
  <c r="I178" i="7"/>
  <c r="I14" i="7"/>
  <c r="I66" i="7"/>
  <c r="I9" i="7"/>
  <c r="I201" i="7"/>
  <c r="I15" i="7"/>
  <c r="I212" i="7"/>
  <c r="H211" i="7"/>
  <c r="I16" i="7"/>
  <c r="I85" i="7"/>
  <c r="I70" i="7"/>
  <c r="I91" i="7" l="1"/>
  <c r="I38" i="7"/>
  <c r="I211" i="7"/>
  <c r="I8" i="7"/>
  <c r="I19" i="7" l="1"/>
  <c r="H18" i="7"/>
  <c r="I18" i="7" s="1"/>
  <c r="L24" i="1" l="1"/>
  <c r="H20" i="3"/>
  <c r="J20" i="3"/>
  <c r="L20" i="3" s="1"/>
  <c r="J18" i="6"/>
  <c r="J17" i="6" s="1"/>
  <c r="I18" i="6"/>
  <c r="I17" i="6" s="1"/>
  <c r="I16" i="6" s="1"/>
  <c r="I22" i="1" s="1"/>
  <c r="H18" i="6"/>
  <c r="H17" i="6" s="1"/>
  <c r="H16" i="6" s="1"/>
  <c r="H22" i="1" s="1"/>
  <c r="G18" i="6"/>
  <c r="G17" i="6" s="1"/>
  <c r="G16" i="6" s="1"/>
  <c r="L25" i="1" l="1"/>
  <c r="J26" i="1"/>
  <c r="I26" i="1"/>
  <c r="H26" i="1"/>
  <c r="H8" i="10"/>
  <c r="G8" i="10"/>
  <c r="H6" i="10"/>
  <c r="G6" i="10"/>
  <c r="J16" i="6"/>
  <c r="K17" i="6"/>
  <c r="L17" i="6"/>
  <c r="H13" i="6"/>
  <c r="H12" i="6" s="1"/>
  <c r="H11" i="6" s="1"/>
  <c r="I13" i="6"/>
  <c r="I12" i="6" s="1"/>
  <c r="I11" i="6" s="1"/>
  <c r="J13" i="6"/>
  <c r="J12" i="6" s="1"/>
  <c r="J11" i="6" s="1"/>
  <c r="G13" i="6"/>
  <c r="G12" i="6" s="1"/>
  <c r="G11" i="6" s="1"/>
  <c r="F9" i="8"/>
  <c r="E9" i="8"/>
  <c r="D9" i="8"/>
  <c r="C9" i="8"/>
  <c r="H10" i="8"/>
  <c r="G10" i="8"/>
  <c r="D7" i="8"/>
  <c r="E7" i="8"/>
  <c r="F7" i="8"/>
  <c r="C7" i="8"/>
  <c r="H8" i="8"/>
  <c r="G8" i="8"/>
  <c r="K39" i="3"/>
  <c r="K41" i="3"/>
  <c r="K42" i="3"/>
  <c r="K45" i="3"/>
  <c r="K46" i="3"/>
  <c r="K47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7" i="3"/>
  <c r="K68" i="3"/>
  <c r="K69" i="3"/>
  <c r="K70" i="3"/>
  <c r="K71" i="3"/>
  <c r="K72" i="3"/>
  <c r="K73" i="3"/>
  <c r="K76" i="3"/>
  <c r="K77" i="3"/>
  <c r="K78" i="3"/>
  <c r="K81" i="3"/>
  <c r="K82" i="3"/>
  <c r="K84" i="3"/>
  <c r="K85" i="3"/>
  <c r="K86" i="3"/>
  <c r="K88" i="3"/>
  <c r="K91" i="3"/>
  <c r="K93" i="3"/>
  <c r="K95" i="3"/>
  <c r="K98" i="3"/>
  <c r="K99" i="3"/>
  <c r="K101" i="3"/>
  <c r="K102" i="3"/>
  <c r="K105" i="3"/>
  <c r="K106" i="3"/>
  <c r="K110" i="3"/>
  <c r="K111" i="3"/>
  <c r="K114" i="3"/>
  <c r="K115" i="3"/>
  <c r="K116" i="3"/>
  <c r="K118" i="3"/>
  <c r="K120" i="3"/>
  <c r="K123" i="3"/>
  <c r="K125" i="3"/>
  <c r="K37" i="3"/>
  <c r="K36" i="3"/>
  <c r="J13" i="3"/>
  <c r="G20" i="3"/>
  <c r="G19" i="3" s="1"/>
  <c r="K24" i="3"/>
  <c r="K23" i="3"/>
  <c r="G26" i="3"/>
  <c r="G25" i="3" s="1"/>
  <c r="G13" i="3"/>
  <c r="G12" i="3" s="1"/>
  <c r="G15" i="5"/>
  <c r="G11" i="3" l="1"/>
  <c r="G10" i="3" s="1"/>
  <c r="J12" i="3"/>
  <c r="L26" i="1"/>
  <c r="H7" i="8"/>
  <c r="L9" i="6"/>
  <c r="H9" i="8"/>
  <c r="K25" i="1"/>
  <c r="H21" i="1"/>
  <c r="H23" i="1" s="1"/>
  <c r="J22" i="1"/>
  <c r="L22" i="1" s="1"/>
  <c r="L16" i="6"/>
  <c r="K16" i="6"/>
  <c r="G21" i="1"/>
  <c r="G23" i="1" s="1"/>
  <c r="I21" i="1"/>
  <c r="I23" i="1" s="1"/>
  <c r="J21" i="1"/>
  <c r="L11" i="6"/>
  <c r="K11" i="6"/>
  <c r="K22" i="1"/>
  <c r="G7" i="8"/>
  <c r="L12" i="6"/>
  <c r="K12" i="6"/>
  <c r="G9" i="8"/>
  <c r="L21" i="1" l="1"/>
  <c r="H6" i="8"/>
  <c r="J23" i="1"/>
  <c r="L23" i="1" s="1"/>
  <c r="G6" i="8"/>
  <c r="L10" i="6"/>
  <c r="K10" i="6"/>
  <c r="K21" i="1"/>
  <c r="K23" i="1"/>
  <c r="G18" i="5"/>
  <c r="H9" i="5"/>
  <c r="G8" i="5"/>
  <c r="H20" i="5"/>
  <c r="G20" i="5"/>
  <c r="F19" i="5"/>
  <c r="E19" i="5"/>
  <c r="D19" i="5"/>
  <c r="C19" i="5"/>
  <c r="E14" i="5"/>
  <c r="F10" i="5"/>
  <c r="D10" i="5"/>
  <c r="E10" i="5"/>
  <c r="C10" i="5"/>
  <c r="H16" i="5"/>
  <c r="G16" i="5"/>
  <c r="D7" i="5"/>
  <c r="E7" i="5"/>
  <c r="C7" i="5"/>
  <c r="H15" i="5"/>
  <c r="H11" i="5"/>
  <c r="G11" i="5"/>
  <c r="H35" i="5"/>
  <c r="G35" i="5"/>
  <c r="G34" i="5"/>
  <c r="H34" i="5"/>
  <c r="G33" i="5"/>
  <c r="H33" i="5"/>
  <c r="H32" i="5"/>
  <c r="G32" i="5"/>
  <c r="D31" i="5"/>
  <c r="E31" i="5"/>
  <c r="F31" i="5"/>
  <c r="H30" i="5"/>
  <c r="G30" i="5"/>
  <c r="D29" i="5"/>
  <c r="E29" i="5"/>
  <c r="F29" i="5"/>
  <c r="D27" i="5"/>
  <c r="E27" i="5"/>
  <c r="F27" i="5"/>
  <c r="H28" i="5"/>
  <c r="G28" i="5"/>
  <c r="D24" i="5"/>
  <c r="E24" i="5"/>
  <c r="F24" i="5"/>
  <c r="G26" i="5"/>
  <c r="H26" i="5"/>
  <c r="H25" i="5"/>
  <c r="G25" i="5"/>
  <c r="K14" i="3"/>
  <c r="K15" i="3"/>
  <c r="K21" i="3"/>
  <c r="K22" i="3"/>
  <c r="K27" i="3"/>
  <c r="K28" i="3"/>
  <c r="F23" i="5" l="1"/>
  <c r="E23" i="5"/>
  <c r="D23" i="5"/>
  <c r="C6" i="5"/>
  <c r="E6" i="5"/>
  <c r="D6" i="5"/>
  <c r="G10" i="5"/>
  <c r="H10" i="5"/>
  <c r="H24" i="5"/>
  <c r="F14" i="5"/>
  <c r="G14" i="5" s="1"/>
  <c r="H27" i="5"/>
  <c r="H17" i="5"/>
  <c r="H8" i="5"/>
  <c r="H19" i="5"/>
  <c r="H18" i="5"/>
  <c r="G17" i="5"/>
  <c r="G9" i="5"/>
  <c r="F7" i="5"/>
  <c r="G19" i="5"/>
  <c r="H31" i="5"/>
  <c r="H29" i="5"/>
  <c r="F6" i="5" l="1"/>
  <c r="H14" i="5"/>
  <c r="G7" i="5"/>
  <c r="H7" i="5"/>
  <c r="H23" i="5"/>
  <c r="H6" i="5" l="1"/>
  <c r="G6" i="5"/>
  <c r="I13" i="3" l="1"/>
  <c r="H13" i="3"/>
  <c r="H12" i="3" s="1"/>
  <c r="I19" i="3"/>
  <c r="H19" i="3"/>
  <c r="J26" i="3"/>
  <c r="L26" i="3" l="1"/>
  <c r="I12" i="3"/>
  <c r="L13" i="3"/>
  <c r="G10" i="1"/>
  <c r="J25" i="3"/>
  <c r="L25" i="3" s="1"/>
  <c r="K26" i="3"/>
  <c r="J19" i="3"/>
  <c r="K20" i="3"/>
  <c r="K13" i="3"/>
  <c r="H26" i="3"/>
  <c r="H25" i="3" s="1"/>
  <c r="H11" i="3" s="1"/>
  <c r="H10" i="1" l="1"/>
  <c r="H10" i="3"/>
  <c r="J11" i="3"/>
  <c r="J10" i="3" s="1"/>
  <c r="L12" i="3"/>
  <c r="I11" i="3"/>
  <c r="G12" i="1"/>
  <c r="L19" i="3"/>
  <c r="K25" i="3"/>
  <c r="K19" i="3"/>
  <c r="K12" i="3"/>
  <c r="G40" i="3"/>
  <c r="G122" i="3"/>
  <c r="G121" i="3" s="1"/>
  <c r="H119" i="3"/>
  <c r="I119" i="3"/>
  <c r="J119" i="3"/>
  <c r="G119" i="3"/>
  <c r="H117" i="3"/>
  <c r="I117" i="3"/>
  <c r="J117" i="3"/>
  <c r="G117" i="3"/>
  <c r="G113" i="3"/>
  <c r="G109" i="3"/>
  <c r="I10" i="1" l="1"/>
  <c r="I10" i="3"/>
  <c r="H12" i="1"/>
  <c r="I12" i="1"/>
  <c r="L119" i="3"/>
  <c r="J10" i="1"/>
  <c r="L10" i="1" s="1"/>
  <c r="L11" i="3"/>
  <c r="G112" i="3"/>
  <c r="L117" i="3"/>
  <c r="L11" i="1"/>
  <c r="K119" i="3"/>
  <c r="K117" i="3"/>
  <c r="K11" i="3"/>
  <c r="J38" i="3"/>
  <c r="L65" i="3"/>
  <c r="J87" i="3"/>
  <c r="J90" i="3"/>
  <c r="J92" i="3"/>
  <c r="J94" i="3"/>
  <c r="J109" i="3"/>
  <c r="J122" i="3"/>
  <c r="J124" i="3"/>
  <c r="I38" i="3"/>
  <c r="I64" i="3"/>
  <c r="I87" i="3"/>
  <c r="I90" i="3"/>
  <c r="I92" i="3"/>
  <c r="I94" i="3"/>
  <c r="I109" i="3"/>
  <c r="I122" i="3"/>
  <c r="I124" i="3"/>
  <c r="H38" i="3"/>
  <c r="H87" i="3"/>
  <c r="H90" i="3"/>
  <c r="H92" i="3"/>
  <c r="H94" i="3"/>
  <c r="H109" i="3"/>
  <c r="H108" i="3" s="1"/>
  <c r="H122" i="3"/>
  <c r="H124" i="3"/>
  <c r="I35" i="3"/>
  <c r="H35" i="3"/>
  <c r="J35" i="3"/>
  <c r="G108" i="3"/>
  <c r="G104" i="3"/>
  <c r="G103" i="3" s="1"/>
  <c r="G107" i="3" l="1"/>
  <c r="G14" i="1" s="1"/>
  <c r="L10" i="3"/>
  <c r="L35" i="3"/>
  <c r="K10" i="1"/>
  <c r="L122" i="3"/>
  <c r="L109" i="3"/>
  <c r="L38" i="3"/>
  <c r="L124" i="3"/>
  <c r="L92" i="3"/>
  <c r="L94" i="3"/>
  <c r="L90" i="3"/>
  <c r="L87" i="3"/>
  <c r="K11" i="1"/>
  <c r="J12" i="1"/>
  <c r="K124" i="3"/>
  <c r="K122" i="3"/>
  <c r="J64" i="3"/>
  <c r="L64" i="3" s="1"/>
  <c r="K65" i="3"/>
  <c r="K48" i="3"/>
  <c r="J108" i="3"/>
  <c r="K109" i="3"/>
  <c r="I108" i="3"/>
  <c r="K10" i="3"/>
  <c r="H121" i="3"/>
  <c r="J97" i="3"/>
  <c r="H97" i="3"/>
  <c r="J104" i="3"/>
  <c r="H80" i="3"/>
  <c r="I89" i="3"/>
  <c r="H100" i="3"/>
  <c r="I104" i="3"/>
  <c r="I83" i="3"/>
  <c r="J121" i="3"/>
  <c r="J75" i="3"/>
  <c r="I113" i="3"/>
  <c r="I112" i="3" s="1"/>
  <c r="J44" i="3"/>
  <c r="I40" i="3"/>
  <c r="J40" i="3"/>
  <c r="H104" i="3"/>
  <c r="H103" i="3" s="1"/>
  <c r="H83" i="3"/>
  <c r="I121" i="3"/>
  <c r="I97" i="3"/>
  <c r="I80" i="3"/>
  <c r="I49" i="3"/>
  <c r="I100" i="3"/>
  <c r="J113" i="3"/>
  <c r="J89" i="3"/>
  <c r="I75" i="3"/>
  <c r="J54" i="3"/>
  <c r="I44" i="3"/>
  <c r="J83" i="3"/>
  <c r="J66" i="3"/>
  <c r="J80" i="3"/>
  <c r="J49" i="3"/>
  <c r="I54" i="3"/>
  <c r="J100" i="3"/>
  <c r="I66" i="3"/>
  <c r="H113" i="3"/>
  <c r="H112" i="3" s="1"/>
  <c r="H89" i="3"/>
  <c r="H40" i="3"/>
  <c r="H34" i="3" s="1"/>
  <c r="G100" i="3"/>
  <c r="G97" i="3"/>
  <c r="G94" i="3"/>
  <c r="K94" i="3" s="1"/>
  <c r="G92" i="3"/>
  <c r="K92" i="3" s="1"/>
  <c r="G90" i="3"/>
  <c r="K90" i="3" s="1"/>
  <c r="G87" i="3"/>
  <c r="K87" i="3" s="1"/>
  <c r="G83" i="3"/>
  <c r="G80" i="3"/>
  <c r="G75" i="3"/>
  <c r="G74" i="3" s="1"/>
  <c r="G66" i="3"/>
  <c r="G64" i="3"/>
  <c r="G54" i="3"/>
  <c r="G49" i="3"/>
  <c r="G44" i="3"/>
  <c r="G38" i="3"/>
  <c r="K38" i="3" s="1"/>
  <c r="G35" i="3"/>
  <c r="K35" i="3" s="1"/>
  <c r="L49" i="3" l="1"/>
  <c r="L40" i="3"/>
  <c r="I107" i="3"/>
  <c r="I14" i="1" s="1"/>
  <c r="L104" i="3"/>
  <c r="L83" i="3"/>
  <c r="L75" i="3"/>
  <c r="L121" i="3"/>
  <c r="L97" i="3"/>
  <c r="L80" i="3"/>
  <c r="L89" i="3"/>
  <c r="L54" i="3"/>
  <c r="L66" i="3"/>
  <c r="J112" i="3"/>
  <c r="L112" i="3" s="1"/>
  <c r="L113" i="3"/>
  <c r="L100" i="3"/>
  <c r="L44" i="3"/>
  <c r="L108" i="3"/>
  <c r="L12" i="1"/>
  <c r="K12" i="1"/>
  <c r="H107" i="3"/>
  <c r="H14" i="1" s="1"/>
  <c r="G96" i="3"/>
  <c r="K121" i="3"/>
  <c r="K108" i="3"/>
  <c r="K100" i="3"/>
  <c r="K49" i="3"/>
  <c r="K44" i="3"/>
  <c r="K54" i="3"/>
  <c r="K64" i="3"/>
  <c r="K97" i="3"/>
  <c r="K80" i="3"/>
  <c r="K66" i="3"/>
  <c r="G89" i="3"/>
  <c r="K89" i="3" s="1"/>
  <c r="K83" i="3"/>
  <c r="K113" i="3"/>
  <c r="J103" i="3"/>
  <c r="K104" i="3"/>
  <c r="I103" i="3"/>
  <c r="J96" i="3"/>
  <c r="I96" i="3"/>
  <c r="H96" i="3"/>
  <c r="H79" i="3"/>
  <c r="J74" i="3"/>
  <c r="K75" i="3"/>
  <c r="I74" i="3"/>
  <c r="J34" i="3"/>
  <c r="K40" i="3"/>
  <c r="I34" i="3"/>
  <c r="J79" i="3"/>
  <c r="I79" i="3"/>
  <c r="J43" i="3"/>
  <c r="G79" i="3"/>
  <c r="I43" i="3"/>
  <c r="G43" i="3"/>
  <c r="G34" i="3"/>
  <c r="C29" i="5"/>
  <c r="G29" i="5" s="1"/>
  <c r="C31" i="5"/>
  <c r="G31" i="5" s="1"/>
  <c r="C27" i="5"/>
  <c r="C24" i="5"/>
  <c r="G27" i="5" l="1"/>
  <c r="C23" i="5"/>
  <c r="H33" i="3"/>
  <c r="H32" i="3" s="1"/>
  <c r="L74" i="3"/>
  <c r="L96" i="3"/>
  <c r="L34" i="3"/>
  <c r="L43" i="3"/>
  <c r="L79" i="3"/>
  <c r="J107" i="3"/>
  <c r="K112" i="3"/>
  <c r="L103" i="3"/>
  <c r="G33" i="3"/>
  <c r="K103" i="3"/>
  <c r="K96" i="3"/>
  <c r="K79" i="3"/>
  <c r="K74" i="3"/>
  <c r="K34" i="3"/>
  <c r="I33" i="3"/>
  <c r="I13" i="1" s="1"/>
  <c r="I15" i="1" s="1"/>
  <c r="I16" i="1" s="1"/>
  <c r="I27" i="1" s="1"/>
  <c r="G24" i="5"/>
  <c r="K43" i="3"/>
  <c r="J33" i="3"/>
  <c r="L33" i="3" l="1"/>
  <c r="J13" i="1"/>
  <c r="L107" i="3"/>
  <c r="J14" i="1"/>
  <c r="L14" i="1" s="1"/>
  <c r="G23" i="5"/>
  <c r="H13" i="1"/>
  <c r="H15" i="1" s="1"/>
  <c r="H16" i="1" s="1"/>
  <c r="K107" i="3"/>
  <c r="G13" i="1"/>
  <c r="G15" i="1" s="1"/>
  <c r="G16" i="1" s="1"/>
  <c r="I32" i="3"/>
  <c r="G32" i="3"/>
  <c r="J32" i="3"/>
  <c r="K33" i="3"/>
  <c r="H27" i="1" l="1"/>
  <c r="L32" i="3"/>
  <c r="K14" i="1"/>
  <c r="L13" i="1"/>
  <c r="J15" i="1"/>
  <c r="K13" i="1"/>
  <c r="K32" i="3"/>
  <c r="L15" i="1" l="1"/>
  <c r="J16" i="1"/>
  <c r="K15" i="1"/>
  <c r="L16" i="1" l="1"/>
  <c r="J27" i="1"/>
  <c r="L27" i="1" s="1"/>
  <c r="K16" i="1"/>
  <c r="K24" i="1"/>
  <c r="G26" i="1"/>
  <c r="K26" i="1" s="1"/>
  <c r="G27" i="1" l="1"/>
  <c r="K27" i="1" s="1"/>
  <c r="K9" i="6"/>
</calcChain>
</file>

<file path=xl/sharedStrings.xml><?xml version="1.0" encoding="utf-8"?>
<sst xmlns="http://schemas.openxmlformats.org/spreadsheetml/2006/main" count="755" uniqueCount="459">
  <si>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</si>
  <si>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</si>
  <si>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</si>
  <si>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</si>
  <si>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</si>
  <si>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</si>
  <si>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</si>
  <si>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</si>
  <si>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</si>
  <si>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</si>
  <si>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</si>
  <si>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</si>
  <si>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</si>
  <si>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</si>
  <si>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</si>
  <si>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</si>
  <si>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</si>
  <si>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</si>
  <si>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</si>
  <si>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</si>
  <si>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</si>
  <si>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</si>
  <si>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</si>
  <si>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</si>
  <si>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</si>
  <si>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</si>
  <si>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</si>
  <si>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</si>
  <si>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</si>
  <si>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</si>
  <si>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</si>
  <si>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</si>
  <si>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</si>
  <si>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</si>
  <si>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</si>
  <si>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</si>
  <si>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</si>
  <si>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</si>
  <si>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</si>
  <si>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</si>
  <si>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</si>
  <si>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</si>
  <si>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</si>
  <si>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</si>
  <si>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</si>
  <si>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</si>
  <si>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</si>
  <si>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</si>
  <si>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</si>
  <si>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</si>
  <si>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</si>
  <si>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</si>
  <si>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</si>
  <si>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</si>
  <si>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</si>
  <si>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</si>
  <si>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</si>
  <si>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</si>
  <si>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</si>
  <si>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</si>
  <si>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</si>
  <si>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</si>
  <si>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</si>
  <si>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</si>
  <si>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</si>
  <si>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</si>
  <si>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</si>
  <si>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5 Pomoći</t>
  </si>
  <si>
    <t xml:space="preserve">51  Pomoći EU </t>
  </si>
  <si>
    <t>52 Ostale pomoći i darovnice</t>
  </si>
  <si>
    <t>561  Europski socijalni fond (ESF)</t>
  </si>
  <si>
    <t>4 Prihodi od posebne namjene</t>
  </si>
  <si>
    <t>43 Ostali prihodi za posebne namjene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</si>
  <si>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</si>
  <si>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</si>
  <si>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</si>
  <si>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</si>
  <si>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</si>
  <si>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</si>
  <si>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</si>
  <si>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</si>
  <si>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</si>
  <si>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</si>
  <si>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</si>
  <si>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</si>
  <si>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</si>
  <si>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</si>
  <si>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</si>
  <si>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</si>
  <si>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</si>
  <si>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</si>
  <si>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</si>
  <si>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</si>
  <si>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</si>
  <si>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</si>
  <si>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</si>
  <si>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</si>
  <si>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</si>
  <si>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</si>
  <si>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</si>
  <si>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</si>
  <si>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</si>
  <si>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</si>
  <si>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</si>
  <si>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Nematerijalna imovina</t>
  </si>
  <si>
    <t>Ostala prava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</si>
  <si>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</si>
  <si>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</si>
  <si>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</si>
  <si>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</si>
  <si>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</si>
  <si>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Rashodi za dodatna ulaganja na nefinancijskoj imovini</t>
  </si>
  <si>
    <t>Dodatna ulaganja na građevinskim objektima</t>
  </si>
  <si>
    <t>Dodatna ulaganja na postrojenjima i opremi</t>
  </si>
  <si>
    <t>Plaće za prekovremeni rad</t>
  </si>
  <si>
    <t>Ostali rashodi za zaposlene</t>
  </si>
  <si>
    <t>Doprinosi na plaće</t>
  </si>
  <si>
    <t>Doprinosi za obvezno zdravstveno osiguranje</t>
  </si>
  <si>
    <t>Subvencije</t>
  </si>
  <si>
    <t>Subvencije trgovačkim društvima u javnom sektoru</t>
  </si>
  <si>
    <t>Subvencije kreditnim i ostalim financijskim institucijama u javnom sektoru</t>
  </si>
  <si>
    <t>Subvencije trgovačkim društvima, poljoprivrednicima i obrtnicima izvan javnog sektora</t>
  </si>
  <si>
    <t>Subvencije kreditnim i ostalim financijskim institucijama izvan javnog sektora</t>
  </si>
  <si>
    <t>Subvencije trgovačkim društvima izvan javnog sektora</t>
  </si>
  <si>
    <t>Subvencije poljoprivrednicima i obrtnicima</t>
  </si>
  <si>
    <t>Pomoći dane u inozemstvo i unutar općeg proračuna</t>
  </si>
  <si>
    <t>Pomoći unutar općeg proračuna</t>
  </si>
  <si>
    <t>Tekuće pomoći unutar općeg proračuna</t>
  </si>
  <si>
    <t>Pomoći proračunskim korisnicima drugih proračuna</t>
  </si>
  <si>
    <t>Tekuće pomoći proračunskim korisnicima drugih proračuna</t>
  </si>
  <si>
    <t>Pomoći temeljem prijenosa EU sredstava</t>
  </si>
  <si>
    <t>Tekuće pomoći temeljem prijenosa EU sredstava</t>
  </si>
  <si>
    <t>Naknade građanima i kućanstvima na temelju osiguranja i druge naknade</t>
  </si>
  <si>
    <t>Naknade građanima i kućanstvima na temelju osiguranja</t>
  </si>
  <si>
    <t>Naknade građanima i kućanstvima u novcu - neposredno ili putem ustanova izvan javnog sektora</t>
  </si>
  <si>
    <t>Ostale naknade građanima i kućanstvima iz proračuna</t>
  </si>
  <si>
    <t>Naknade građanima i kućanstvima u novcu</t>
  </si>
  <si>
    <t>Ostali rashodi</t>
  </si>
  <si>
    <t>Tekuće donacije</t>
  </si>
  <si>
    <t>Tekuće donacije u novcu</t>
  </si>
  <si>
    <t>Tekuće donacije iz EU sredstava</t>
  </si>
  <si>
    <t>Prijevozna sredstva</t>
  </si>
  <si>
    <t>Prijevozna sredstva u cestovnom prometu</t>
  </si>
  <si>
    <t>Kapitalne pomoći od institucija i tijela EU</t>
  </si>
  <si>
    <t>Tekuće pomoći od institucija i tijela EU</t>
  </si>
  <si>
    <t>Prihodi iz nadležnog proračuna i od HZZO-a temeljem ugovornih obveza</t>
  </si>
  <si>
    <t>Prihodi iz nadležnog proračuna za financiranje redovnih aktivnosti proračunskih korisnika</t>
  </si>
  <si>
    <t>Prihodi iz nadležnog proračuna za financiranje rashoda poslovanja</t>
  </si>
  <si>
    <t>Prihodi iz nadležnog proračuna za financiranje rashoda za nabavu nefinancisjke imovine</t>
  </si>
  <si>
    <t>Prihodi od pruženih usluga</t>
  </si>
  <si>
    <t>08625</t>
  </si>
  <si>
    <t>HRVATSKI ZAVOD ZA ZAPOŠLJAVANJE</t>
  </si>
  <si>
    <t>Opći prihodi i primici</t>
  </si>
  <si>
    <t>Sredstva učešća za pomoći</t>
  </si>
  <si>
    <t>Vlastiti prihodi</t>
  </si>
  <si>
    <t>Ostali prihodi za posebne namjene</t>
  </si>
  <si>
    <t>Pomoći EU</t>
  </si>
  <si>
    <t>Ostale pomoći i darovnice</t>
  </si>
  <si>
    <t>Europski socijalni fond (ESF)</t>
  </si>
  <si>
    <t>7 Prihodi od prodaje nefinancijske imovine</t>
  </si>
  <si>
    <t>72  Prihodi od prodaje proizvedene dugotrajne imovine</t>
  </si>
  <si>
    <t>Donacije od pravnih i fizičkih osoba izvan općeg proračuna i povrat donacija po protestiranim jamstvima</t>
  </si>
  <si>
    <t>Kapitalne donacije</t>
  </si>
  <si>
    <t>Doprinosi za obvezno osiguranje u slučaju nezaposlenosti</t>
  </si>
  <si>
    <t>105 Nezaposlenost</t>
  </si>
  <si>
    <t>10 Socijalna zaštita</t>
  </si>
  <si>
    <t>AKTIVNA POLITIKA TRŽIŠTA RADA</t>
  </si>
  <si>
    <t>A689013</t>
  </si>
  <si>
    <t>ADMINISTRACIJA I UPRAVLJANJE HRVATSKOG ZAVODA ZA ZAPOŠLJAVANJE</t>
  </si>
  <si>
    <t>A689016</t>
  </si>
  <si>
    <t>PROFESIONALNO USMJERAVANJE, INFORMIRANJE I ZADRŽAVANJE POSTOJEĆE ZAPOSLENOSTI</t>
  </si>
  <si>
    <t>A689023</t>
  </si>
  <si>
    <t>AKTIVNA POLITIKA ZAPOŠLJAVANJA</t>
  </si>
  <si>
    <t>A689027</t>
  </si>
  <si>
    <t>AKCIJSKI PLAN ZA UKLJUČIVANJE ROMA</t>
  </si>
  <si>
    <t>A689036</t>
  </si>
  <si>
    <t>NAKNADE KORISNICIMA AKTIVNE POLITIKE ZAPOŠLJAVANJA</t>
  </si>
  <si>
    <t>K813001</t>
  </si>
  <si>
    <t>INFORMATIZACIJA HZZ</t>
  </si>
  <si>
    <t>K813002</t>
  </si>
  <si>
    <t>OBNOVA VOZNOG PARKA HRVATSKOG ZAVODA ZA ZAPOŠLJAVANJE</t>
  </si>
  <si>
    <t>T689035</t>
  </si>
  <si>
    <t>OP UČINKOVITI LJUDSKI POTENCIJALI 2014. – 2020., PRIORITETI 1, 2 I 5</t>
  </si>
  <si>
    <t>T689038</t>
  </si>
  <si>
    <t>REACT-EU ZA POTPORE ZA OČUVANJE RADNIH MJESTA I SKRAĆIVANJE RADNOG VREMENA, INICIJATIVA ZA OPORAVAK OD KORONA KRIZE</t>
  </si>
  <si>
    <t>T689039</t>
  </si>
  <si>
    <t>OP EUROPSKI SOCIJALNI FOND PLUS (ESF+) 2021. – 2027.</t>
  </si>
  <si>
    <t>T813015</t>
  </si>
  <si>
    <t>RAZVOJ VJEŠTINA I ZNANJA ZA POBOLJŠANE UVJETE NA TRŽIŠTU RADA</t>
  </si>
  <si>
    <t>T813033</t>
  </si>
  <si>
    <t>OP RAZVOJ LJUDSKIH POTENCIJALA, PRIORITET 1 I 4</t>
  </si>
  <si>
    <t>T813036</t>
  </si>
  <si>
    <t>OPERATIVNI PLAN ZA UKLJUČIVANJE OSOBA S ODOBRENOM MEĐUNARODNOM ZAŠTITOM</t>
  </si>
  <si>
    <t>T813038</t>
  </si>
  <si>
    <t>POTPORE ZA OČUVANJE RADNIH MJESTA U DJELATNOSTIMA POGOĐENIMA KORONAVIRUSOM (COVID-19)</t>
  </si>
  <si>
    <t>T813039</t>
  </si>
  <si>
    <t>UNAPRJEĐENJE MJERA ZAPOŠLJAVANJA I PRAVNOG OKVIRA ZA MODERNO TRŽIŠTE RADA I GOSPODARSTVO BUDUĆNOSTI – NPOO</t>
  </si>
  <si>
    <t>Mehanizam za oporavak i otpornost</t>
  </si>
  <si>
    <t>MATERIJALNO PRAVNA ZAŠTITA</t>
  </si>
  <si>
    <t>A689014</t>
  </si>
  <si>
    <t>NAKNADE NEZAPOSLENIMA</t>
  </si>
  <si>
    <t>A789009</t>
  </si>
  <si>
    <t>NAKNADA DO ZAPOSLENJA</t>
  </si>
  <si>
    <t xml:space="preserve">581 Mehanizam za oporavak i otpornost </t>
  </si>
  <si>
    <t>581 Mehanizam za oporavak i otpornost</t>
  </si>
  <si>
    <t>Naknade građanima i kućanstvima iz EU sredstava</t>
  </si>
  <si>
    <t>Naknade građanima i kućanstvima na temelju osiguranja iz EU sredstava</t>
  </si>
  <si>
    <t xml:space="preserve">Ulaganja u računalne programe </t>
  </si>
  <si>
    <t>Tekući prijenosi između proračunskih korisnika istog proračuna</t>
  </si>
  <si>
    <t>Kapitalni prijenosi između proračunskih korisnika istog proračuna</t>
  </si>
  <si>
    <t>Prijenosi između proračunskih korisnika istog proračuna</t>
  </si>
  <si>
    <t>Subvencije trgovačkim društvima, zadrugama, poljoprivrednicima i obrtnicima iz EU sredstava</t>
  </si>
  <si>
    <t>Licence</t>
  </si>
  <si>
    <t>5</t>
  </si>
  <si>
    <t>4 Prihodi za posebne namjene</t>
  </si>
  <si>
    <t>Vrsta</t>
  </si>
  <si>
    <t>6=5/2*100</t>
  </si>
  <si>
    <t>Projekt</t>
  </si>
  <si>
    <t>Provedba mjera aktivne politike zapošljavanja</t>
  </si>
  <si>
    <t>Provedba mjera aktivne politike zapošljavanja za mlade</t>
  </si>
  <si>
    <t>Tehnička pomoć</t>
  </si>
  <si>
    <t>EUROPSKI SOCIJALNI FOND 2013-2020</t>
  </si>
  <si>
    <t>561 Europski socijalni fond</t>
  </si>
  <si>
    <t>EUROPSKI SOCIJALNI FOND 2021-2027</t>
  </si>
  <si>
    <t>MEHANIZAM ZA OTPORNOST - NPOO</t>
  </si>
  <si>
    <t>UKUPNO EU SREDSTVA</t>
  </si>
  <si>
    <t>Naziv zajmoprimaca</t>
  </si>
  <si>
    <t>001233 : "BIZI" OBRT ZA USLUŽNO PILJENJE GRAĐE</t>
  </si>
  <si>
    <t>002094 : "EKO ZAGORJE" STROJNA OBRADA, UGOSTITLJSTVO, TRGOV</t>
  </si>
  <si>
    <t>004201 : "LOTUS" SERVIS ZA ČIŠĆENJE OBJEKATA</t>
  </si>
  <si>
    <t>004539 : "MARKO TRADE" PRERADA PAPIRA I TRGOVINA</t>
  </si>
  <si>
    <t>004761 : "METALIS" KOVINOTOKARSKI OBRT I SKUPLJANJE SEKUNDA</t>
  </si>
  <si>
    <t>005528 : "PATRIA" VINOGRADARSTVO, PROIZVODNJA VINA, TRGOVIN</t>
  </si>
  <si>
    <t>005941 : "PVC STOLARIJA BILUŠ"</t>
  </si>
  <si>
    <t>007025 : "TIK-TAK-TRANS" AUTOPRIJEVOZNIČKI OBRT</t>
  </si>
  <si>
    <t>008350 : A B A   D.O.O.</t>
  </si>
  <si>
    <t>012940 : ALBUS OPTIKA</t>
  </si>
  <si>
    <t>015867 : ANIĆ  HOLDING D.O.O.</t>
  </si>
  <si>
    <t>019046 : ASTRA NOVA D.O.O.</t>
  </si>
  <si>
    <t>021500 : AUTOSERVIS VENCO AUTOMEHANIČARSKI OBRT</t>
  </si>
  <si>
    <t>021948 : AUTOPRIJEVOZNIČKI OBRT 'VINCEK'</t>
  </si>
  <si>
    <t>035782 : BUDUĆNOST - D.O.O.</t>
  </si>
  <si>
    <t>045023 : CVJEĆARSTVO, VRTLARSTVO I TRGOVINA TURNAR</t>
  </si>
  <si>
    <t>052337 : DIP TMN</t>
  </si>
  <si>
    <t>063437 : EKONSAT d.o.o. u stečaju</t>
  </si>
  <si>
    <t>065905 : EMKA D.D.</t>
  </si>
  <si>
    <t>067636 : EUROATOBUS D.O.O.</t>
  </si>
  <si>
    <t>069745 : FARMA ZAGORSKI PURAN-OBITELJ HORVATEK D.O.O.</t>
  </si>
  <si>
    <t>072845 : AUTOMEHANIČARSKI OBRT FORD JURKOVIĆ</t>
  </si>
  <si>
    <t>076659 : GALTAR-CHROM D.D.</t>
  </si>
  <si>
    <t>083705 : GRANIT GRADNJA</t>
  </si>
  <si>
    <t>085624 : HABIJANAC D.O.O.</t>
  </si>
  <si>
    <t>093155 : IKP JOSIPIN DVOR  d.o.o.</t>
  </si>
  <si>
    <t>096909 : IPK BARA d.o.o.</t>
  </si>
  <si>
    <t>096911 : IPK DALJSKA POLJA  d.o.o.</t>
  </si>
  <si>
    <t>096919 : IPK HRASTOVAC  d.o.o.</t>
  </si>
  <si>
    <t>096922 : NOVI AGRAR  d.o.o.</t>
  </si>
  <si>
    <t>096933 : IPK OVČARA  d.o.o.</t>
  </si>
  <si>
    <t>096940 : IPK SELEŠ  d.o.o.</t>
  </si>
  <si>
    <t>101221 : JASINJE D.D.  u stečaju</t>
  </si>
  <si>
    <t>105180 : KAMEN D.D.</t>
  </si>
  <si>
    <t>105230 : Kamen - Ingrad d.d.  'u stečaju'</t>
  </si>
  <si>
    <t>124033 : 'LIKAWELD' D.O.O. u likvidaciji</t>
  </si>
  <si>
    <t>130708 : MAEL-TRGOVAČKI OBRT</t>
  </si>
  <si>
    <t>137091 : MBM trgovački obrt vl. Mirko Božić</t>
  </si>
  <si>
    <t>139526 : MESNICA "TENŠEK" Vl.Željko Tenšek</t>
  </si>
  <si>
    <t>142112 : MILKA-NOVA d.o.o.</t>
  </si>
  <si>
    <t>155733 : OBRT ZA UZGOJ OVACA I KOZA "TIĐD"</t>
  </si>
  <si>
    <t>169890 : PESICO ELECTRIC D.O.O.</t>
  </si>
  <si>
    <t>170453 : 'PFEIFERCOM'</t>
  </si>
  <si>
    <t>170893 : PILANA "KRAŠIĆ"  VL. ANICA PENIĆ - IVANKO</t>
  </si>
  <si>
    <t>173068 : PLETAČKO TRGOVAČKI OBRT "MODNO PLETIVO ANDRIJANA"</t>
  </si>
  <si>
    <t>182157 : POLER d.o.o.</t>
  </si>
  <si>
    <t>182972 : POLJOPRIVREDNA STANICA D.O.O.</t>
  </si>
  <si>
    <t>186577 : POUNJE, d.d.</t>
  </si>
  <si>
    <t>201111 : PROIZVODNO TRGOVAČKI OBRT "ŠUJDROVIĆ"</t>
  </si>
  <si>
    <t>201357 : PROIZVODNJA ŠAMPINJONA "FARAON", VL. PUKLIN MLADEN</t>
  </si>
  <si>
    <t>201390 : "KOŽNA GALANTERIJA" PROIZVOĐAČKO-TRGOVAČKI OBRT</t>
  </si>
  <si>
    <t>213365 : SONO d.o.o. u stečaju</t>
  </si>
  <si>
    <t>216021 : SAPODILA D.O.O.</t>
  </si>
  <si>
    <t>223175 : SJEČA I VUČA BARBARIĆ FRANJO</t>
  </si>
  <si>
    <t>236332 : "ŠPAR"</t>
  </si>
  <si>
    <t>238606 : ZLATNA IGLA-SISCIA d.o.o.</t>
  </si>
  <si>
    <t>238607 : T.K.T.ZLATNA IGLA D.O.O. ZAGREB, PODRUŽNICA SISAK</t>
  </si>
  <si>
    <t>241325 : TEKSTILNI PROIZVODNI OBRT "SPOTREX"</t>
  </si>
  <si>
    <t>242472 : DRVO SERTIĆ, d.o.o. 'u stečaju'</t>
  </si>
  <si>
    <t>245924 : TOP - TRADE D.O.O.</t>
  </si>
  <si>
    <t>251649 : TRIMOT d.d.</t>
  </si>
  <si>
    <t>253586 : TUUS, D.O.O.</t>
  </si>
  <si>
    <t>260311 : UGOSTITELJSTVO I TRGOVINA DAMIR SEVER</t>
  </si>
  <si>
    <t>260910 : UNA d.d. u stečaju</t>
  </si>
  <si>
    <t>263331 : USLUŽNI OBRT "BRZI PATAK"</t>
  </si>
  <si>
    <t>265485 : VATREX D.O.O.</t>
  </si>
  <si>
    <t>266499 : Regionalna veletržnica Benkovac d.d.</t>
  </si>
  <si>
    <t>268201 : 'VIA VITA'</t>
  </si>
  <si>
    <t>270032 : VIROVITIČANKA D.D.</t>
  </si>
  <si>
    <t>276863 : ZEA D.O.O.</t>
  </si>
  <si>
    <t>278274 : ZLATARSTVO D.O.O.</t>
  </si>
  <si>
    <t>283150 : BRŽEBOLJE-RUPE,  RADNJA ZA IZRADU GRAĐEVINSKE BRAV</t>
  </si>
  <si>
    <t>286735 : UGOST.OBRT "APOLLO"</t>
  </si>
  <si>
    <t>286791 : UGOST.OBRT "VENEZIA" VL.F.CICIJELJ</t>
  </si>
  <si>
    <t>289246 : ELEKTRO-BABIĆ</t>
  </si>
  <si>
    <t>290683 : POLJOPRIVREDNIK</t>
  </si>
  <si>
    <t>294946 : GRAĐ.OBRT ŠKOBIĆ</t>
  </si>
  <si>
    <t>295629 : Šumarski obrt "ILIĆ"</t>
  </si>
  <si>
    <t>298478 : HIDROPLIN</t>
  </si>
  <si>
    <t>305449 : BRELA UGOSTITELJSKI OBRT</t>
  </si>
  <si>
    <t>309870 : IZRADA BETONSKIH ELEMENATA - ĐURO PEJIĆ</t>
  </si>
  <si>
    <t>322380 : RAVEN d.o.o.</t>
  </si>
  <si>
    <t>333840 : POLJOPRIVREDNA DJELATNOST</t>
  </si>
  <si>
    <t>343530 : POLJOPRIVREDNO GOSPODARSTVO VL. PAVAO BIRTIĆ</t>
  </si>
  <si>
    <t>360996 : DRAGO GRAĐEVINSKA KOMPANIJA   VL.DRAGAN TORBARINA</t>
  </si>
  <si>
    <t>361575 : POLJOPRIVREDNO GOSPODARSTVO ŽELJKO TARITAŠ</t>
  </si>
  <si>
    <t>363899 : POLJOPRIVREDNO GOSPODARSTVO "JANJANIN", VL. ĐORĐE JANJANIN</t>
  </si>
  <si>
    <t>372150 : J. Matica - Obrt nije otvoren - KREDIT 1999</t>
  </si>
  <si>
    <t>374449 : OBITELJSKO POLJOPRIVREDNO GOSPODARSTVO STJEPAN BORJAN</t>
  </si>
  <si>
    <t>375345 : VRTLARIJA LELAS OBRT ZA POLJOPRIVREDU I TRGOVINU</t>
  </si>
  <si>
    <t>390621 : MAN OBRT U POLJOPRIVREDI</t>
  </si>
  <si>
    <t>393196 : 4M  građevinski obrt vl. Milan Vrsuna</t>
  </si>
  <si>
    <t>393199 : M.U.S. stolarski obrt vl. Branko Antolković</t>
  </si>
  <si>
    <t>393201 : AROMA VITALIS uslužni obrt vl. Sonja Varjačić</t>
  </si>
  <si>
    <t>393205 : VLAHO ugostiteljski obrt vl. Vlaho Batistić</t>
  </si>
  <si>
    <t>393207 : BIŠKUP TRANSPORTI prijevoz. obrt vl. Dejan Biškup</t>
  </si>
  <si>
    <t>393212 : BRAJKO ugostitelj. obrt vl. Mato Brajko</t>
  </si>
  <si>
    <t>393213 : BRANCIN turistički obrt vl. Željko Sekso</t>
  </si>
  <si>
    <t>393480 : CROGRAF tiskara vl. Ivo Šamija</t>
  </si>
  <si>
    <t>393482 : BAMBINO trgovački obrt vl. Marijan Dijaković</t>
  </si>
  <si>
    <t>393492 : MG trgovina i proizvodnja vl. Milan Grijak</t>
  </si>
  <si>
    <t>393501 : HUDI PICEK proizvodno trg. obrt vl. Nikola Šajnić</t>
  </si>
  <si>
    <t>393509 : ANTONIJA morski ribolov vl. Zdenko Kljajić</t>
  </si>
  <si>
    <t>393517 : Marijan Bedeniković-obrt nije otvoren-kredit HPB</t>
  </si>
  <si>
    <t>393530 : Mirko Brborović-obrt nije otvoren-kredit HPB</t>
  </si>
  <si>
    <t>393531 : Zlatko Brestak-obrt nije otvoren-kredit HPB</t>
  </si>
  <si>
    <t>393532 : Stojan Brković-obrt nije otvoren-kredit HPB</t>
  </si>
  <si>
    <t>393536 : Ivan Bunčec-obrt nije otvoren-kredit HPB</t>
  </si>
  <si>
    <t>393537 : Ante Bura-obrt nije otvoren-kredit HPB</t>
  </si>
  <si>
    <t>393538 : Branko Burazer-obrt nije otvoren-kredit HPB</t>
  </si>
  <si>
    <t>393541 : Dragutin Bužić-obrt nije otvoren-kredit HPB</t>
  </si>
  <si>
    <t>393545 : Mladen Dončević-obrt nije otvoren-kredit HPB</t>
  </si>
  <si>
    <t>393546 : Željko Dorčec-obrt nije otvoren-kredit HPB</t>
  </si>
  <si>
    <t>393551 : Vlado Fosić-obrt nije otvoren-kredit HPB</t>
  </si>
  <si>
    <t>393552 : Rajko Gal-obrt nije otvoren-kredit HPB</t>
  </si>
  <si>
    <t>393555 : Damir Golubić-obrt nije otvoren-kredit HPB</t>
  </si>
  <si>
    <t>393638 : Ivan Grubić-obrt nije otvoren-kredit HPB</t>
  </si>
  <si>
    <t>393641 : Zdenko Has-obrt nije otvoren-kredit HPB</t>
  </si>
  <si>
    <t>393645 : Krešimir Helman-obrt nije otvoren-kredit HPB</t>
  </si>
  <si>
    <t>393653 : Marijan  Huzijak-obrt nije otvoren-kredit HPB</t>
  </si>
  <si>
    <t>393656 : Vinko Ištvanić-obrt nije otvoren-kredit HPB</t>
  </si>
  <si>
    <t>393659 : Zdenko Ivšak-obrt nije otvoren-kredit HPB</t>
  </si>
  <si>
    <t>393661 : Dragutin Jelak- kredit HPB</t>
  </si>
  <si>
    <t>393664 : Stjepan Jelak-obrt nije otvoren-kredit HPB</t>
  </si>
  <si>
    <t>393667 : Josip Ježovit-obrt nije otvoren-kredit HPB</t>
  </si>
  <si>
    <t>393673 : Zlatko Keleminec-obrt nije otvoren-kredit HPB</t>
  </si>
  <si>
    <t>393686 : Ivica Kos-obrt nije otvoren-kredit HPB</t>
  </si>
  <si>
    <t>393693 : Maja Kraljec-obrt nije otvoren-kredit HPB</t>
  </si>
  <si>
    <t>393695 : Zvonimir Krnjak-obrt nije otvoren-kredit HPB</t>
  </si>
  <si>
    <t>393698 : Antun Kunštek-obrt nije otvoren-kredit HPB</t>
  </si>
  <si>
    <t>393699 : Željko Kusaković-obrt nije otvoren-kredit HPB</t>
  </si>
  <si>
    <t>393702 : LABUD obrt za ribarstvo vl. Ante Vojnović</t>
  </si>
  <si>
    <t>393704 : Petar Ljubić obrt nije otvoren-kredit HPB</t>
  </si>
  <si>
    <t>393705 : ELEKTROMEHANIČARSKI OBRT vl. Ivan Lojen</t>
  </si>
  <si>
    <t>393709 : Suzana Lukavečki-obrt nije otvoren-kredit HPB</t>
  </si>
  <si>
    <t>393712 : Branimir Lukačević-obrt nije otvoren-kredit HPB</t>
  </si>
  <si>
    <t>393713 : Katica Lukežić-obrt nije otvoren-kredit HPB</t>
  </si>
  <si>
    <t>393715 : Mato Lukić- kredit HPB</t>
  </si>
  <si>
    <t>393716 : DU EL vl. Ivan Lukunić-obrt nije otvoren-kredit HPB</t>
  </si>
  <si>
    <t>393718 : Stjepan Majpruz-obrt nije otvoren-kredit HPB</t>
  </si>
  <si>
    <t>393720 : Franjo Majstorović-obrt nije otvoren-kredit HPB</t>
  </si>
  <si>
    <t>393722 : Obrt za obradu drva vl. Petar Malvić</t>
  </si>
  <si>
    <t>393723 : Stjepan Mandin-obrt nije otvoren-kredit HPB</t>
  </si>
  <si>
    <t>393727 : MARIO obrt za cest. prijevoz vl. Mario Staničić</t>
  </si>
  <si>
    <t>393728 : OBITELJSKO POLJOPRIVREDNO GOSPODARSTVO vl. Pero Marić</t>
  </si>
  <si>
    <t>393730 : Ane Marjanović-obrt nije otvoren-kredit HPB</t>
  </si>
  <si>
    <t>393732 : AUTOPRIJEVOZNIK vl. Josip Markonjević</t>
  </si>
  <si>
    <t>393734 : Anto Marković-obrt nije otvoren-kredit HPB</t>
  </si>
  <si>
    <t>393736 : Stjepan Matašin-obrt nije otvoren-kredit HPB</t>
  </si>
  <si>
    <t>393737 : Đuro Matić-obrt nije otvoren-kredit HPB</t>
  </si>
  <si>
    <t>393740 : Franjo Matulec-obrt nije otvoren-kredit HPB</t>
  </si>
  <si>
    <t>393741 : Ivan Mačković-obrt nije otvoren-kredit HPB</t>
  </si>
  <si>
    <t>393742 : METAL-PROM vl. Pero Slavik</t>
  </si>
  <si>
    <t>393743 : Željko Mihelec-obrt nije otvoren-kredit HPB</t>
  </si>
  <si>
    <t>393750 : Dragan Miletić-obrt nije otvoren-kredit HPB</t>
  </si>
  <si>
    <t>393755 : Milivoj Mozara poljoprivrednik</t>
  </si>
  <si>
    <t>394416 : Dragutin Mrkoci-obrt nije otvoren HPB</t>
  </si>
  <si>
    <t>394420 : Darko Mušak-obrt nije otvoren HPB</t>
  </si>
  <si>
    <t>394421 : Marijan Novosel-obrt nije otvoren HPB</t>
  </si>
  <si>
    <t>394424 : MG STOLARSKO-TRGOVAČKI OBRT vl. BRANKO OMAZIĆ</t>
  </si>
  <si>
    <t>394428 : Franjo Ovčariček-obrt nije otvoren HPB</t>
  </si>
  <si>
    <t>394451 : Ivan Petrlić-obrt nije otvoren HPB</t>
  </si>
  <si>
    <t>394453 : Milan Petrlić kredit HPB</t>
  </si>
  <si>
    <t>394459 : Anica Plavec-obrt nije otvoren HPB</t>
  </si>
  <si>
    <t>394460 : Mirko Poje-obrt nije otvoren HPB</t>
  </si>
  <si>
    <t>394466 : Ivan Rašić-obrt nije otvoren HPB</t>
  </si>
  <si>
    <t>394467 : Ivica Romić-obrt nije otvoren HPB</t>
  </si>
  <si>
    <t>394471 : Danijela Ruf-obrt nije otvoren HPB</t>
  </si>
  <si>
    <t>394472 : Mijo Ruf-obrt nije otvoren HPB</t>
  </si>
  <si>
    <t>394473 : Željko Rusan-obrt nije otvoren HPB</t>
  </si>
  <si>
    <t>394475 : Ivica Sabolčec-obrt nije otvoren HPB</t>
  </si>
  <si>
    <t>394481 : ALAS-KNEŽEVO ribarski obrt</t>
  </si>
  <si>
    <t>394487 : SIM vl. Slobodan Kevo</t>
  </si>
  <si>
    <t>394621 : Ivica Sokač-obrt nije otvoren HPB</t>
  </si>
  <si>
    <t>394626 : Dražen Stanić-obrt nije otvoren HPB</t>
  </si>
  <si>
    <t>394629 : STOLARSKA RADIONICA PEKAS vl. Vinko Pekas</t>
  </si>
  <si>
    <t>394630 : Ankica Stočić-obrt nije otvoren HPB</t>
  </si>
  <si>
    <t>394632 : BEDEM 99 trgovački obrt vl. Ante Svirčić</t>
  </si>
  <si>
    <t>394637 : TISKARA PULJKO grafički obrt vl. Damir Puljko</t>
  </si>
  <si>
    <t>394641 : Ivica Tomrlin-obrt nije otvoren HPB</t>
  </si>
  <si>
    <t>394643 : IMPULS ugostiteljski obrt vl. LJubica Topić</t>
  </si>
  <si>
    <t>394650 : Franjo Trnski-obrt nije otvoren HPB</t>
  </si>
  <si>
    <t>394652 : OPTIMA poljop. obit. gospodarstvo vl. Mirko Turniški</t>
  </si>
  <si>
    <t>394653 : Obiteljsko poljoprivredno gospodarstvo Zvonko Uglik</t>
  </si>
  <si>
    <t>394655 : Miljenko Valec-obrt nije otvoren HPB</t>
  </si>
  <si>
    <t>394659 : Vladimir Viceban</t>
  </si>
  <si>
    <t>394728 : Vladimir Vojak-obrt nije otvoren HPB</t>
  </si>
  <si>
    <t>394730 : MINIMARKET 33 vl. Luka Vojvodić</t>
  </si>
  <si>
    <t>394735 : Marko Vračić-obrt nije otvoren HPB</t>
  </si>
  <si>
    <t>394740 : VUKI obrt vl. Vlado Vukas</t>
  </si>
  <si>
    <t>394742 : VUČIČEVIĆ pogrebne usluge vl. Nikša Vučičević</t>
  </si>
  <si>
    <t>394744 : Zvonimir Zagorščak-obrt nije otvoren HPB</t>
  </si>
  <si>
    <t>394745 : Ankica Zagorščak-obrt nije otvoren HPB</t>
  </si>
  <si>
    <t>394754 : Željko Špan  kredit HPB</t>
  </si>
  <si>
    <t>394762 : Željko Želimorski-obrt nije otvoren HPB</t>
  </si>
  <si>
    <t>394765 : Autoprijevoz Zoran Štajduhar</t>
  </si>
  <si>
    <t>394769 : Silva Čikor-obrt nije otvoren HPB</t>
  </si>
  <si>
    <t>394858 : NEPOZNATO</t>
  </si>
  <si>
    <t>Potraživanja od zaposlenih</t>
  </si>
  <si>
    <t>Potraživanja za više plaćene poreze i doprinose</t>
  </si>
  <si>
    <t>Ostala potraživanja</t>
  </si>
  <si>
    <t>Zajmovi tuzemnim trgovačkim društvima i obrtnicima izvan javnog sektora</t>
  </si>
  <si>
    <t>Potraživanja za doprinose</t>
  </si>
  <si>
    <t>Potraživanja za prihode od imovine</t>
  </si>
  <si>
    <t>Potraživanja za prihode od prodaje proizvoda i robe te pruženih usluga i za povrat po protestiranim jamstvima</t>
  </si>
  <si>
    <t>Potraživanja proračunskih korisnika za sredstva uplaćena u nadležni proračun i za prihode od HZZO-a na temelju ugovornih obveza</t>
  </si>
  <si>
    <t>UKUPNO POTRAŽIVANJA</t>
  </si>
  <si>
    <t>Dospjele obveze</t>
  </si>
  <si>
    <t>UKUPNO OBVEZE</t>
  </si>
  <si>
    <t>Potencijalne obveze po sudskim sporovima</t>
  </si>
  <si>
    <t>NOVČANA SREDSTVA</t>
  </si>
  <si>
    <t>7 Prihodi od prodaje ili zamjene nefinancijske imovine i naknade s naslova osiguranja</t>
  </si>
  <si>
    <t>71 Prihodi od prodaje ili zamjene nefinancijske imovine i naknade s naslova osiguranja</t>
  </si>
  <si>
    <t>Prihodi od prodaje ili zamjene nefinancijske imovine i naknade s naslova osiguranja</t>
  </si>
  <si>
    <t>IZVJEŠTAJ O KORIŠTENJU FONDOVA EUROPSKE UNIJE</t>
  </si>
  <si>
    <t>5=4/3*100</t>
  </si>
  <si>
    <t>7=5/4*100</t>
  </si>
  <si>
    <t>REACT-EU</t>
  </si>
  <si>
    <t>OP RAZVOJ LJUDSKIH POTENCIJALA</t>
  </si>
  <si>
    <t>REBALANS 2025.*</t>
  </si>
  <si>
    <t>TEKUĆI PLAN
 2025.*</t>
  </si>
  <si>
    <t xml:space="preserve"> IZVRŠENJE 
2025. </t>
  </si>
  <si>
    <t>Unapređenje usluga uz jačanje kapaciteta Hrvatskog zavoda za zapošljavanje</t>
  </si>
  <si>
    <t>Prihodi od nefinancijske imovine i nadoknade štete s osnova osiguranja</t>
  </si>
  <si>
    <t>OSTVARENJE/IZVRŠENJE 
2024.</t>
  </si>
  <si>
    <t>REBALANS 2025.</t>
  </si>
  <si>
    <t>TEKUĆI PLAN 2025.</t>
  </si>
  <si>
    <t>OSTVARENJE/ IZVRŠENJE 
2025.</t>
  </si>
  <si>
    <t>HRVATSKI ZAVOD ZA ZAPOŠLJAVANJE
IZVRŠENJE FINANCIJSKOG PLANA PRORAČUNSKOG KORISNIKA DRŽAVNOG PRORAČUNA
ZA 2025. GODINU</t>
  </si>
  <si>
    <t>Nedospjele obveze</t>
  </si>
  <si>
    <t>1.1.2025
EUR</t>
  </si>
  <si>
    <t>31.12.2025
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</si>
</sst>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name val="Arial"/>
      <family val="2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</font>
    <font>
      <b/>
      <i/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8">
    <xf numFmtId="0" fontId="0" fillId="0" borderId="0"/>
    <xf numFmtId="0" fontId="1" fillId="0" borderId="0"/>
    <xf numFmtId="0" fontId="2" fillId="4" borderId="6" applyNumberFormat="0" applyProtection="0">
      <alignment horizontal="left" vertical="center" indent="1" justifyLastLine="1"/>
    </xf>
    <xf numFmtId="43" fontId="12" fillId="0" borderId="0" applyFont="0" applyFill="0" applyBorder="0" applyAlignment="0" applyProtection="0"/>
    <xf numFmtId="0" fontId="14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" fontId="2" fillId="0" borderId="6" applyNumberFormat="0" applyProtection="0">
      <alignment horizontal="right" vertical="center"/>
    </xf>
  </cellStyleXfs>
  <cellXfs count="259">
    <xf numFmtId="0" fontId="0" fillId="0" borderId="0" xfId="0"/>
    <xf numFmtId="0" fontId="4" fillId="6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3" fontId="5" fillId="7" borderId="3" xfId="0" applyNumberFormat="1" applyFont="1" applyFill="1" applyBorder="1"/>
    <xf numFmtId="0" fontId="4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3" fontId="5" fillId="5" borderId="3" xfId="0" applyNumberFormat="1" applyFont="1" applyFill="1" applyBorder="1"/>
    <xf numFmtId="0" fontId="7" fillId="3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/>
    <xf numFmtId="0" fontId="7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3" fontId="5" fillId="0" borderId="3" xfId="0" applyNumberFormat="1" applyFont="1" applyBorder="1"/>
    <xf numFmtId="0" fontId="7" fillId="5" borderId="3" xfId="0" quotePrefix="1" applyFont="1" applyFill="1" applyBorder="1" applyAlignment="1">
      <alignment horizontal="left" vertical="center"/>
    </xf>
    <xf numFmtId="0" fontId="8" fillId="5" borderId="3" xfId="0" quotePrefix="1" applyFont="1" applyFill="1" applyBorder="1" applyAlignment="1">
      <alignment horizontal="left" vertical="center"/>
    </xf>
    <xf numFmtId="0" fontId="4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4" fillId="3" borderId="3" xfId="0" quotePrefix="1" applyFont="1" applyFill="1" applyBorder="1" applyAlignment="1">
      <alignment horizontal="left" vertical="center"/>
    </xf>
    <xf numFmtId="0" fontId="7" fillId="3" borderId="3" xfId="0" quotePrefix="1" applyFont="1" applyFill="1" applyBorder="1" applyAlignment="1">
      <alignment horizontal="left" vertical="center" wrapText="1"/>
    </xf>
    <xf numFmtId="0" fontId="7" fillId="5" borderId="3" xfId="0" quotePrefix="1" applyFont="1" applyFill="1" applyBorder="1" applyAlignment="1">
      <alignment horizontal="left" vertical="center" wrapText="1"/>
    </xf>
    <xf numFmtId="0" fontId="4" fillId="5" borderId="3" xfId="0" quotePrefix="1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vertical="center" wrapText="1"/>
    </xf>
    <xf numFmtId="3" fontId="3" fillId="7" borderId="3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0" fontId="7" fillId="2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6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5" fillId="0" borderId="3" xfId="0" applyNumberFormat="1" applyFont="1" applyBorder="1"/>
    <xf numFmtId="4" fontId="5" fillId="0" borderId="3" xfId="0" applyNumberFormat="1" applyFont="1" applyFill="1" applyBorder="1"/>
    <xf numFmtId="0" fontId="5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9" fillId="0" borderId="3" xfId="0" applyNumberFormat="1" applyFont="1" applyBorder="1"/>
    <xf numFmtId="4" fontId="3" fillId="2" borderId="3" xfId="0" applyNumberFormat="1" applyFont="1" applyFill="1" applyBorder="1"/>
    <xf numFmtId="0" fontId="7" fillId="8" borderId="3" xfId="0" applyFont="1" applyFill="1" applyBorder="1" applyAlignment="1">
      <alignment horizontal="left" vertical="center" wrapText="1"/>
    </xf>
    <xf numFmtId="4" fontId="5" fillId="0" borderId="0" xfId="0" applyNumberFormat="1" applyFont="1"/>
    <xf numFmtId="0" fontId="7" fillId="8" borderId="3" xfId="0" quotePrefix="1" applyFont="1" applyFill="1" applyBorder="1" applyAlignment="1">
      <alignment horizontal="left" vertical="center"/>
    </xf>
    <xf numFmtId="3" fontId="5" fillId="8" borderId="3" xfId="0" applyNumberFormat="1" applyFont="1" applyFill="1" applyBorder="1"/>
    <xf numFmtId="0" fontId="8" fillId="8" borderId="3" xfId="0" quotePrefix="1" applyFont="1" applyFill="1" applyBorder="1" applyAlignment="1">
      <alignment horizontal="left" vertical="center"/>
    </xf>
    <xf numFmtId="0" fontId="4" fillId="8" borderId="3" xfId="0" quotePrefix="1" applyFont="1" applyFill="1" applyBorder="1" applyAlignment="1">
      <alignment horizontal="left" vertical="center"/>
    </xf>
    <xf numFmtId="0" fontId="7" fillId="8" borderId="3" xfId="0" quotePrefix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0" fontId="9" fillId="0" borderId="0" xfId="0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3" fontId="9" fillId="0" borderId="0" xfId="0" applyNumberFormat="1" applyFont="1" applyAlignment="1">
      <alignment vertical="top" wrapText="1"/>
    </xf>
    <xf numFmtId="0" fontId="5" fillId="0" borderId="3" xfId="0" applyFont="1" applyBorder="1"/>
    <xf numFmtId="0" fontId="8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 indent="1"/>
    </xf>
    <xf numFmtId="1" fontId="5" fillId="0" borderId="3" xfId="0" applyNumberFormat="1" applyFont="1" applyBorder="1"/>
    <xf numFmtId="0" fontId="9" fillId="0" borderId="3" xfId="0" applyFont="1" applyBorder="1"/>
    <xf numFmtId="1" fontId="9" fillId="0" borderId="3" xfId="0" applyNumberFormat="1" applyFont="1" applyBorder="1"/>
    <xf numFmtId="0" fontId="8" fillId="2" borderId="3" xfId="0" quotePrefix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horizontal="right"/>
    </xf>
    <xf numFmtId="0" fontId="3" fillId="0" borderId="3" xfId="0" quotePrefix="1" applyFont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4" fontId="3" fillId="3" borderId="3" xfId="0" applyNumberFormat="1" applyFont="1" applyFill="1" applyBorder="1" applyAlignment="1">
      <alignment horizontal="right"/>
    </xf>
    <xf numFmtId="3" fontId="4" fillId="0" borderId="3" xfId="0" applyNumberFormat="1" applyFont="1" applyBorder="1" applyAlignment="1">
      <alignment vertical="center"/>
    </xf>
    <xf numFmtId="3" fontId="4" fillId="3" borderId="3" xfId="0" applyNumberFormat="1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 indent="1"/>
    </xf>
    <xf numFmtId="4" fontId="11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/>
    <xf numFmtId="3" fontId="3" fillId="6" borderId="3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3" fontId="7" fillId="8" borderId="3" xfId="0" applyNumberFormat="1" applyFont="1" applyFill="1" applyBorder="1" applyAlignment="1">
      <alignment horizontal="right"/>
    </xf>
    <xf numFmtId="4" fontId="7" fillId="8" borderId="3" xfId="0" applyNumberFormat="1" applyFont="1" applyFill="1" applyBorder="1" applyAlignment="1">
      <alignment horizontal="right"/>
    </xf>
    <xf numFmtId="4" fontId="7" fillId="8" borderId="3" xfId="0" applyNumberFormat="1" applyFont="1" applyFill="1" applyBorder="1"/>
    <xf numFmtId="0" fontId="7" fillId="10" borderId="3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4" fontId="3" fillId="10" borderId="3" xfId="0" applyNumberFormat="1" applyFont="1" applyFill="1" applyBorder="1" applyAlignment="1">
      <alignment horizontal="right"/>
    </xf>
    <xf numFmtId="3" fontId="3" fillId="10" borderId="3" xfId="0" applyNumberFormat="1" applyFont="1" applyFill="1" applyBorder="1" applyAlignment="1">
      <alignment horizontal="right"/>
    </xf>
    <xf numFmtId="3" fontId="9" fillId="10" borderId="3" xfId="0" applyNumberFormat="1" applyFont="1" applyFill="1" applyBorder="1"/>
    <xf numFmtId="0" fontId="7" fillId="11" borderId="3" xfId="0" quotePrefix="1" applyFont="1" applyFill="1" applyBorder="1" applyAlignment="1">
      <alignment horizontal="left" vertical="center"/>
    </xf>
    <xf numFmtId="4" fontId="6" fillId="11" borderId="3" xfId="0" applyNumberFormat="1" applyFont="1" applyFill="1" applyBorder="1" applyAlignment="1">
      <alignment horizontal="right"/>
    </xf>
    <xf numFmtId="3" fontId="7" fillId="11" borderId="3" xfId="0" applyNumberFormat="1" applyFont="1" applyFill="1" applyBorder="1" applyAlignment="1">
      <alignment horizontal="right"/>
    </xf>
    <xf numFmtId="4" fontId="7" fillId="11" borderId="3" xfId="0" applyNumberFormat="1" applyFont="1" applyFill="1" applyBorder="1" applyAlignment="1">
      <alignment horizontal="right"/>
    </xf>
    <xf numFmtId="3" fontId="5" fillId="11" borderId="3" xfId="0" applyNumberFormat="1" applyFont="1" applyFill="1" applyBorder="1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left" vertical="center" wrapText="1"/>
    </xf>
    <xf numFmtId="3" fontId="4" fillId="9" borderId="3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 vertical="center" wrapText="1"/>
    </xf>
    <xf numFmtId="164" fontId="7" fillId="2" borderId="3" xfId="3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164" fontId="7" fillId="2" borderId="4" xfId="3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3" fontId="4" fillId="5" borderId="3" xfId="0" applyNumberFormat="1" applyFont="1" applyFill="1" applyBorder="1" applyAlignment="1">
      <alignment horizontal="right"/>
    </xf>
    <xf numFmtId="0" fontId="4" fillId="12" borderId="4" xfId="0" applyFont="1" applyFill="1" applyBorder="1" applyAlignment="1">
      <alignment horizontal="left" vertical="center" wrapText="1"/>
    </xf>
    <xf numFmtId="3" fontId="4" fillId="12" borderId="3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right"/>
    </xf>
    <xf numFmtId="0" fontId="17" fillId="8" borderId="3" xfId="0" applyFont="1" applyFill="1" applyBorder="1" applyAlignment="1">
      <alignment horizontal="left" vertical="center" wrapText="1"/>
    </xf>
    <xf numFmtId="3" fontId="17" fillId="8" borderId="3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43" fontId="13" fillId="0" borderId="0" xfId="3" applyFont="1"/>
    <xf numFmtId="43" fontId="16" fillId="0" borderId="0" xfId="0" applyNumberFormat="1" applyFont="1"/>
    <xf numFmtId="43" fontId="0" fillId="0" borderId="0" xfId="0" applyNumberFormat="1"/>
    <xf numFmtId="0" fontId="16" fillId="13" borderId="0" xfId="0" applyFont="1" applyFill="1"/>
    <xf numFmtId="14" fontId="16" fillId="13" borderId="0" xfId="0" applyNumberFormat="1" applyFont="1" applyFill="1"/>
    <xf numFmtId="43" fontId="16" fillId="13" borderId="0" xfId="3" applyFont="1" applyFill="1"/>
    <xf numFmtId="0" fontId="3" fillId="0" borderId="3" xfId="0" quotePrefix="1" applyFont="1" applyBorder="1" applyAlignment="1">
      <alignment horizontal="center" vertical="center" wrapText="1"/>
    </xf>
    <xf numFmtId="3" fontId="6" fillId="14" borderId="3" xfId="0" applyNumberFormat="1" applyFont="1" applyFill="1" applyBorder="1" applyAlignment="1">
      <alignment horizontal="right"/>
    </xf>
    <xf numFmtId="4" fontId="6" fillId="14" borderId="3" xfId="0" applyNumberFormat="1" applyFont="1" applyFill="1" applyBorder="1" applyAlignment="1">
      <alignment horizontal="right"/>
    </xf>
    <xf numFmtId="4" fontId="5" fillId="14" borderId="3" xfId="0" applyNumberFormat="1" applyFont="1" applyFill="1" applyBorder="1"/>
    <xf numFmtId="43" fontId="4" fillId="0" borderId="0" xfId="3" applyFont="1" applyAlignment="1">
      <alignment horizontal="center" vertical="center" wrapText="1"/>
    </xf>
    <xf numFmtId="43" fontId="4" fillId="3" borderId="3" xfId="3" applyFont="1" applyFill="1" applyBorder="1" applyAlignment="1">
      <alignment horizontal="center" vertical="center" wrapText="1"/>
    </xf>
    <xf numFmtId="43" fontId="4" fillId="9" borderId="4" xfId="3" applyFont="1" applyFill="1" applyBorder="1" applyAlignment="1">
      <alignment horizontal="right"/>
    </xf>
    <xf numFmtId="43" fontId="4" fillId="5" borderId="3" xfId="3" applyFont="1" applyFill="1" applyBorder="1" applyAlignment="1">
      <alignment horizontal="right"/>
    </xf>
    <xf numFmtId="43" fontId="4" fillId="12" borderId="4" xfId="3" applyFont="1" applyFill="1" applyBorder="1" applyAlignment="1">
      <alignment horizontal="right"/>
    </xf>
    <xf numFmtId="43" fontId="8" fillId="2" borderId="3" xfId="3" applyFont="1" applyFill="1" applyBorder="1" applyAlignment="1">
      <alignment horizontal="right"/>
    </xf>
    <xf numFmtId="43" fontId="7" fillId="2" borderId="3" xfId="3" applyFont="1" applyFill="1" applyBorder="1" applyAlignment="1">
      <alignment horizontal="right"/>
    </xf>
    <xf numFmtId="43" fontId="7" fillId="2" borderId="4" xfId="3" applyFont="1" applyFill="1" applyBorder="1" applyAlignment="1">
      <alignment horizontal="right"/>
    </xf>
    <xf numFmtId="43" fontId="8" fillId="2" borderId="4" xfId="3" applyFont="1" applyFill="1" applyBorder="1" applyAlignment="1">
      <alignment horizontal="right"/>
    </xf>
    <xf numFmtId="43" fontId="17" fillId="8" borderId="3" xfId="3" applyFont="1" applyFill="1" applyBorder="1" applyAlignment="1">
      <alignment horizontal="right"/>
    </xf>
    <xf numFmtId="43" fontId="4" fillId="2" borderId="4" xfId="3" applyFont="1" applyFill="1" applyBorder="1" applyAlignment="1">
      <alignment horizontal="right"/>
    </xf>
    <xf numFmtId="43" fontId="5" fillId="0" borderId="0" xfId="3" applyFont="1"/>
    <xf numFmtId="43" fontId="9" fillId="0" borderId="0" xfId="3" applyFont="1" applyAlignment="1">
      <alignment vertical="top" wrapText="1"/>
    </xf>
    <xf numFmtId="164" fontId="4" fillId="0" borderId="0" xfId="3" applyNumberFormat="1" applyFont="1" applyAlignment="1">
      <alignment horizontal="center" vertical="center" wrapText="1"/>
    </xf>
    <xf numFmtId="164" fontId="4" fillId="3" borderId="3" xfId="3" applyNumberFormat="1" applyFont="1" applyFill="1" applyBorder="1" applyAlignment="1">
      <alignment horizontal="center" vertical="center" wrapText="1"/>
    </xf>
    <xf numFmtId="164" fontId="4" fillId="9" borderId="4" xfId="3" applyNumberFormat="1" applyFont="1" applyFill="1" applyBorder="1" applyAlignment="1">
      <alignment horizontal="right"/>
    </xf>
    <xf numFmtId="164" fontId="4" fillId="5" borderId="3" xfId="3" applyNumberFormat="1" applyFont="1" applyFill="1" applyBorder="1" applyAlignment="1">
      <alignment horizontal="right"/>
    </xf>
    <xf numFmtId="164" fontId="4" fillId="12" borderId="4" xfId="3" applyNumberFormat="1" applyFont="1" applyFill="1" applyBorder="1" applyAlignment="1">
      <alignment horizontal="right"/>
    </xf>
    <xf numFmtId="164" fontId="8" fillId="2" borderId="3" xfId="3" applyNumberFormat="1" applyFont="1" applyFill="1" applyBorder="1" applyAlignment="1">
      <alignment horizontal="right"/>
    </xf>
    <xf numFmtId="164" fontId="8" fillId="2" borderId="4" xfId="3" applyNumberFormat="1" applyFont="1" applyFill="1" applyBorder="1" applyAlignment="1">
      <alignment horizontal="right"/>
    </xf>
    <xf numFmtId="164" fontId="17" fillId="8" borderId="3" xfId="3" applyNumberFormat="1" applyFont="1" applyFill="1" applyBorder="1" applyAlignment="1">
      <alignment horizontal="right"/>
    </xf>
    <xf numFmtId="164" fontId="4" fillId="5" borderId="4" xfId="3" applyNumberFormat="1" applyFont="1" applyFill="1" applyBorder="1" applyAlignment="1">
      <alignment horizontal="right"/>
    </xf>
    <xf numFmtId="164" fontId="4" fillId="2" borderId="4" xfId="3" applyNumberFormat="1" applyFont="1" applyFill="1" applyBorder="1" applyAlignment="1">
      <alignment horizontal="right"/>
    </xf>
    <xf numFmtId="164" fontId="5" fillId="0" borderId="0" xfId="3" applyNumberFormat="1" applyFont="1"/>
    <xf numFmtId="164" fontId="9" fillId="0" borderId="0" xfId="3" applyNumberFormat="1" applyFont="1" applyAlignment="1">
      <alignment vertical="top" wrapText="1"/>
    </xf>
    <xf numFmtId="43" fontId="4" fillId="2" borderId="3" xfId="3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4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/>
    </xf>
    <xf numFmtId="4" fontId="0" fillId="0" borderId="0" xfId="0" applyNumberFormat="1"/>
    <xf numFmtId="164" fontId="7" fillId="0" borderId="3" xfId="3" applyNumberFormat="1" applyFont="1" applyFill="1" applyBorder="1" applyAlignment="1">
      <alignment horizontal="right"/>
    </xf>
    <xf numFmtId="43" fontId="7" fillId="0" borderId="3" xfId="3" applyFont="1" applyFill="1" applyBorder="1" applyAlignment="1">
      <alignment horizontal="right"/>
    </xf>
    <xf numFmtId="0" fontId="3" fillId="0" borderId="3" xfId="0" quotePrefix="1" applyFont="1" applyBorder="1" applyAlignment="1">
      <alignment horizontal="center" vertical="center" wrapText="1"/>
    </xf>
    <xf numFmtId="43" fontId="8" fillId="2" borderId="3" xfId="3" applyNumberFormat="1" applyFont="1" applyFill="1" applyBorder="1" applyAlignment="1">
      <alignment horizontal="right"/>
    </xf>
    <xf numFmtId="43" fontId="4" fillId="12" borderId="4" xfId="3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3" fillId="0" borderId="3" xfId="0" quotePrefix="1" applyFont="1" applyBorder="1" applyAlignment="1">
      <alignment horizontal="center" vertical="center" wrapText="1"/>
    </xf>
    <xf numFmtId="4" fontId="5" fillId="7" borderId="3" xfId="0" applyNumberFormat="1" applyFont="1" applyFill="1" applyBorder="1"/>
    <xf numFmtId="3" fontId="9" fillId="6" borderId="3" xfId="0" applyNumberFormat="1" applyFont="1" applyFill="1" applyBorder="1"/>
    <xf numFmtId="14" fontId="16" fillId="13" borderId="0" xfId="0" applyNumberFormat="1" applyFont="1" applyFill="1" applyAlignment="1">
      <alignment horizontal="right" wrapText="1"/>
    </xf>
    <xf numFmtId="0" fontId="3" fillId="3" borderId="3" xfId="0" quotePrefix="1" applyFont="1" applyFill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4" fillId="3" borderId="3" xfId="0" quotePrefix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wrapText="1"/>
    </xf>
    <xf numFmtId="0" fontId="3" fillId="3" borderId="3" xfId="0" quotePrefix="1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12" borderId="2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left" vertical="center" wrapText="1"/>
    </xf>
    <xf numFmtId="49" fontId="4" fillId="9" borderId="2" xfId="0" applyNumberFormat="1" applyFont="1" applyFill="1" applyBorder="1" applyAlignment="1">
      <alignment horizontal="left" vertical="center" wrapText="1"/>
    </xf>
    <xf numFmtId="49" fontId="4" fillId="9" borderId="4" xfId="0" applyNumberFormat="1" applyFont="1" applyFill="1" applyBorder="1" applyAlignment="1">
      <alignment horizontal="left" vertical="center" wrapText="1"/>
    </xf>
    <xf numFmtId="0" fontId="16" fillId="13" borderId="0" xfId="0" applyFont="1" applyFill="1" applyAlignment="1">
      <alignment horizontal="left"/>
    </xf>
  </cellXfs>
  <cellStyles count="8">
    <cellStyle name="Comma" xfId="3" builtinId="3"/>
    <cellStyle name="Comma 2" xfId="5"/>
    <cellStyle name="Normal" xfId="0" builtinId="0"/>
    <cellStyle name="Normal 2" xfId="4"/>
    <cellStyle name="Obično_List4" xfId="1"/>
    <cellStyle name="Percent 2" xfId="6"/>
    <cellStyle name="SAPBEXHLevel3" xfId="2"/>
    <cellStyle name="SAPBEXstdData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7"/>
  <sheetViews>
    <sheetView topLeftCell="C1" zoomScale="85" zoomScaleNormal="85" workbookViewId="0">
      <selection activeCell="J20" sqref="J20"/>
    </sheetView>
  </sheetViews>
  <sheetFormatPr defaultColWidth="9.140625" defaultRowHeight="15.75" x14ac:dyDescent="0.25"/>
  <cols>
    <col min="1" max="5" width="9.140625" style="42"/>
    <col min="6" max="6" width="20.7109375" style="42" customWidth="1"/>
    <col min="7" max="7" width="25.140625" style="42" bestFit="1" customWidth="1"/>
    <col min="8" max="10" width="25.140625" style="42" customWidth="1"/>
    <col min="11" max="12" width="14.140625" style="42" customWidth="1"/>
    <col min="13" max="13" width="25.28515625" style="42" customWidth="1"/>
    <col min="14" max="14" width="12.42578125" style="42" bestFit="1" customWidth="1"/>
    <col min="15" max="16384" width="9.140625" style="42"/>
  </cols>
  <sheetData>
    <row r="1" spans="2:15" ht="56.25" customHeight="1" x14ac:dyDescent="0.25">
      <c r="B1" s="225" t="s">
        <v>455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43"/>
    </row>
    <row r="2" spans="2:15" ht="18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2:15" ht="15.75" customHeight="1" x14ac:dyDescent="0.25">
      <c r="B3" s="225" t="s">
        <v>14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44"/>
    </row>
    <row r="4" spans="2:15" x14ac:dyDescent="0.25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4"/>
    </row>
    <row r="5" spans="2:15" ht="18" customHeight="1" x14ac:dyDescent="0.25">
      <c r="B5" s="225" t="s">
        <v>58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45"/>
    </row>
    <row r="6" spans="2:15" ht="18" customHeight="1" x14ac:dyDescent="0.2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5"/>
    </row>
    <row r="7" spans="2:15" ht="18" customHeight="1" x14ac:dyDescent="0.25">
      <c r="B7" s="217" t="s">
        <v>66</v>
      </c>
      <c r="C7" s="217"/>
      <c r="D7" s="217"/>
      <c r="E7" s="217"/>
      <c r="F7" s="217"/>
      <c r="G7" s="48"/>
      <c r="H7" s="49"/>
      <c r="I7" s="49"/>
      <c r="J7" s="49"/>
      <c r="K7" s="50"/>
      <c r="L7" s="50"/>
    </row>
    <row r="8" spans="2:15" ht="47.25" x14ac:dyDescent="0.25">
      <c r="B8" s="219" t="s">
        <v>8</v>
      </c>
      <c r="C8" s="219"/>
      <c r="D8" s="219"/>
      <c r="E8" s="219"/>
      <c r="F8" s="219"/>
      <c r="G8" s="161" t="s">
        <v>451</v>
      </c>
      <c r="H8" s="201" t="s">
        <v>452</v>
      </c>
      <c r="I8" s="201" t="s">
        <v>453</v>
      </c>
      <c r="J8" s="161" t="s">
        <v>454</v>
      </c>
      <c r="K8" s="97" t="s">
        <v>28</v>
      </c>
      <c r="L8" s="201" t="s">
        <v>28</v>
      </c>
    </row>
    <row r="9" spans="2:15" ht="30.95" customHeight="1" x14ac:dyDescent="0.25">
      <c r="B9" s="220">
        <v>1</v>
      </c>
      <c r="C9" s="220"/>
      <c r="D9" s="220"/>
      <c r="E9" s="220"/>
      <c r="F9" s="220"/>
      <c r="G9" s="97">
        <v>2</v>
      </c>
      <c r="H9" s="51">
        <v>3</v>
      </c>
      <c r="I9" s="51">
        <v>4</v>
      </c>
      <c r="J9" s="51" t="s">
        <v>213</v>
      </c>
      <c r="K9" s="51" t="s">
        <v>216</v>
      </c>
      <c r="L9" s="51" t="s">
        <v>443</v>
      </c>
    </row>
    <row r="10" spans="2:15" x14ac:dyDescent="0.25">
      <c r="B10" s="218" t="s">
        <v>30</v>
      </c>
      <c r="C10" s="216"/>
      <c r="D10" s="216"/>
      <c r="E10" s="216"/>
      <c r="F10" s="212"/>
      <c r="G10" s="93">
        <f>' Račun prihoda i rashoda'!G11</f>
        <v>361040899.81000006</v>
      </c>
      <c r="H10" s="101">
        <f>' Račun prihoda i rashoda'!H11</f>
        <v>376191931</v>
      </c>
      <c r="I10" s="101">
        <f>' Račun prihoda i rashoda'!I11</f>
        <v>394212718</v>
      </c>
      <c r="J10" s="93">
        <f>' Račun prihoda i rashoda'!J11</f>
        <v>385921677.46000004</v>
      </c>
      <c r="K10" s="52">
        <f t="shared" ref="K10:K16" si="0">IFERROR(J10/G10*100,0)</f>
        <v>106.89140140717952</v>
      </c>
      <c r="L10" s="52">
        <f>IFERROR(J10/I10*100,0)</f>
        <v>97.896810487986343</v>
      </c>
    </row>
    <row r="11" spans="2:15" x14ac:dyDescent="0.25">
      <c r="B11" s="211" t="s">
        <v>29</v>
      </c>
      <c r="C11" s="212"/>
      <c r="D11" s="212"/>
      <c r="E11" s="212"/>
      <c r="F11" s="212"/>
      <c r="G11" s="93">
        <v>0</v>
      </c>
      <c r="H11" s="101">
        <v>0</v>
      </c>
      <c r="I11" s="101">
        <v>0</v>
      </c>
      <c r="J11" s="93">
        <v>0</v>
      </c>
      <c r="K11" s="52">
        <f t="shared" si="0"/>
        <v>0</v>
      </c>
      <c r="L11" s="52">
        <f t="shared" ref="L11:L16" si="1">IFERROR(J11/I11*100,0)</f>
        <v>0</v>
      </c>
    </row>
    <row r="12" spans="2:15" x14ac:dyDescent="0.25">
      <c r="B12" s="226" t="s">
        <v>0</v>
      </c>
      <c r="C12" s="214"/>
      <c r="D12" s="214"/>
      <c r="E12" s="214"/>
      <c r="F12" s="227"/>
      <c r="G12" s="94">
        <f>SUM(G10:G11)</f>
        <v>361040899.81000006</v>
      </c>
      <c r="H12" s="102">
        <f>SUM(H10:H11)</f>
        <v>376191931</v>
      </c>
      <c r="I12" s="102">
        <f>SUM(I10:I11)</f>
        <v>394212718</v>
      </c>
      <c r="J12" s="94">
        <f>SUM(J10:J11)</f>
        <v>385921677.46000004</v>
      </c>
      <c r="K12" s="47">
        <f t="shared" si="0"/>
        <v>106.89140140717952</v>
      </c>
      <c r="L12" s="47">
        <f t="shared" si="1"/>
        <v>97.896810487986343</v>
      </c>
      <c r="O12" s="53"/>
    </row>
    <row r="13" spans="2:15" x14ac:dyDescent="0.25">
      <c r="B13" s="215" t="s">
        <v>31</v>
      </c>
      <c r="C13" s="216"/>
      <c r="D13" s="216"/>
      <c r="E13" s="216"/>
      <c r="F13" s="216"/>
      <c r="G13" s="93">
        <f>' Račun prihoda i rashoda'!G33</f>
        <v>358629078.42000002</v>
      </c>
      <c r="H13" s="101">
        <f>' Račun prihoda i rashoda'!H33</f>
        <v>374056362</v>
      </c>
      <c r="I13" s="101">
        <f>' Račun prihoda i rashoda'!I33</f>
        <v>392091200</v>
      </c>
      <c r="J13" s="93">
        <f>' Račun prihoda i rashoda'!J33</f>
        <v>385064048.23000002</v>
      </c>
      <c r="K13" s="52">
        <f t="shared" si="0"/>
        <v>107.37111723524029</v>
      </c>
      <c r="L13" s="52">
        <f t="shared" si="1"/>
        <v>98.207776208698391</v>
      </c>
    </row>
    <row r="14" spans="2:15" x14ac:dyDescent="0.25">
      <c r="B14" s="211" t="s">
        <v>32</v>
      </c>
      <c r="C14" s="212"/>
      <c r="D14" s="212"/>
      <c r="E14" s="212"/>
      <c r="F14" s="212"/>
      <c r="G14" s="93">
        <f>' Račun prihoda i rashoda'!G107</f>
        <v>2507217.36</v>
      </c>
      <c r="H14" s="101">
        <f>' Račun prihoda i rashoda'!H107</f>
        <v>2327850</v>
      </c>
      <c r="I14" s="101">
        <f>' Račun prihoda i rashoda'!I107</f>
        <v>2313799</v>
      </c>
      <c r="J14" s="93">
        <f>' Račun prihoda i rashoda'!J107</f>
        <v>828932.21</v>
      </c>
      <c r="K14" s="52">
        <f t="shared" si="0"/>
        <v>33.061840717312201</v>
      </c>
      <c r="L14" s="52">
        <f t="shared" si="1"/>
        <v>35.825592888578477</v>
      </c>
    </row>
    <row r="15" spans="2:15" x14ac:dyDescent="0.25">
      <c r="B15" s="222" t="s">
        <v>1</v>
      </c>
      <c r="C15" s="223"/>
      <c r="D15" s="223"/>
      <c r="E15" s="223"/>
      <c r="F15" s="224"/>
      <c r="G15" s="94">
        <f>SUM(G13:G14)</f>
        <v>361136295.78000003</v>
      </c>
      <c r="H15" s="102">
        <f>SUM(H13:H14)</f>
        <v>376384212</v>
      </c>
      <c r="I15" s="102">
        <f>SUM(I13:I14)</f>
        <v>394404999</v>
      </c>
      <c r="J15" s="94">
        <f>SUM(J13:J14)</f>
        <v>385892980.44</v>
      </c>
      <c r="K15" s="47">
        <f t="shared" si="0"/>
        <v>106.85521919266776</v>
      </c>
      <c r="L15" s="47">
        <f t="shared" si="1"/>
        <v>97.841807638954393</v>
      </c>
      <c r="M15" s="53"/>
    </row>
    <row r="16" spans="2:15" x14ac:dyDescent="0.25">
      <c r="B16" s="213" t="s">
        <v>2</v>
      </c>
      <c r="C16" s="214"/>
      <c r="D16" s="214"/>
      <c r="E16" s="214"/>
      <c r="F16" s="214"/>
      <c r="G16" s="95">
        <f>G12-G15</f>
        <v>-95395.969999969006</v>
      </c>
      <c r="H16" s="103">
        <f>H12-H15</f>
        <v>-192281</v>
      </c>
      <c r="I16" s="103">
        <f>I12-I15</f>
        <v>-192281</v>
      </c>
      <c r="J16" s="95">
        <f>J12-J15</f>
        <v>28697.020000040531</v>
      </c>
      <c r="K16" s="47">
        <f t="shared" si="0"/>
        <v>-30.082004512402204</v>
      </c>
      <c r="L16" s="47">
        <f t="shared" si="1"/>
        <v>-14.924521923664081</v>
      </c>
    </row>
    <row r="17" spans="1:47" x14ac:dyDescent="0.25">
      <c r="B17" s="46"/>
      <c r="C17" s="54"/>
      <c r="D17" s="54"/>
      <c r="E17" s="54"/>
      <c r="F17" s="54"/>
      <c r="G17" s="191"/>
      <c r="H17" s="191"/>
      <c r="I17" s="191"/>
      <c r="J17" s="54"/>
      <c r="K17" s="55"/>
      <c r="L17" s="55"/>
      <c r="M17" s="55"/>
    </row>
    <row r="18" spans="1:47" ht="18" customHeight="1" x14ac:dyDescent="0.25">
      <c r="B18" s="217" t="s">
        <v>63</v>
      </c>
      <c r="C18" s="217"/>
      <c r="D18" s="217"/>
      <c r="E18" s="217"/>
      <c r="F18" s="217"/>
      <c r="G18" s="191"/>
      <c r="H18" s="191"/>
      <c r="I18" s="191"/>
      <c r="J18" s="54"/>
      <c r="K18" s="55"/>
      <c r="L18" s="55"/>
      <c r="M18" s="55"/>
    </row>
    <row r="19" spans="1:47" ht="47.25" customHeight="1" x14ac:dyDescent="0.25">
      <c r="B19" s="219" t="s">
        <v>8</v>
      </c>
      <c r="C19" s="219"/>
      <c r="D19" s="219"/>
      <c r="E19" s="219"/>
      <c r="F19" s="219"/>
      <c r="G19" s="206" t="s">
        <v>451</v>
      </c>
      <c r="H19" s="206" t="s">
        <v>452</v>
      </c>
      <c r="I19" s="206" t="s">
        <v>453</v>
      </c>
      <c r="J19" s="206" t="s">
        <v>454</v>
      </c>
      <c r="K19" s="206" t="s">
        <v>28</v>
      </c>
      <c r="L19" s="206" t="s">
        <v>28</v>
      </c>
    </row>
    <row r="20" spans="1:47" ht="29.1" customHeight="1" x14ac:dyDescent="0.25">
      <c r="B20" s="220">
        <v>1</v>
      </c>
      <c r="C20" s="220"/>
      <c r="D20" s="220"/>
      <c r="E20" s="220"/>
      <c r="F20" s="220"/>
      <c r="G20" s="206">
        <v>2</v>
      </c>
      <c r="H20" s="51">
        <v>3</v>
      </c>
      <c r="I20" s="51">
        <v>4</v>
      </c>
      <c r="J20" s="51" t="s">
        <v>213</v>
      </c>
      <c r="K20" s="51" t="s">
        <v>216</v>
      </c>
      <c r="L20" s="51" t="s">
        <v>443</v>
      </c>
    </row>
    <row r="21" spans="1:47" ht="15.75" customHeight="1" x14ac:dyDescent="0.25">
      <c r="B21" s="218" t="s">
        <v>33</v>
      </c>
      <c r="C21" s="218"/>
      <c r="D21" s="218"/>
      <c r="E21" s="218"/>
      <c r="F21" s="218"/>
      <c r="G21" s="93">
        <f>'Račun financiranja'!G11</f>
        <v>0</v>
      </c>
      <c r="H21" s="101">
        <f>'Račun financiranja'!H11</f>
        <v>0</v>
      </c>
      <c r="I21" s="101">
        <f>'Račun financiranja'!I11</f>
        <v>0</v>
      </c>
      <c r="J21" s="93">
        <f>'Račun financiranja'!J11</f>
        <v>0</v>
      </c>
      <c r="K21" s="52">
        <f t="shared" ref="K21:K27" si="2">IFERROR(J21/G21*100,0)</f>
        <v>0</v>
      </c>
      <c r="L21" s="52">
        <f>IFERROR(J21/I21*100,0)</f>
        <v>0</v>
      </c>
    </row>
    <row r="22" spans="1:47" x14ac:dyDescent="0.25">
      <c r="B22" s="218" t="s">
        <v>34</v>
      </c>
      <c r="C22" s="216"/>
      <c r="D22" s="216"/>
      <c r="E22" s="216"/>
      <c r="F22" s="216"/>
      <c r="G22" s="93">
        <f>'Račun financiranja'!G16</f>
        <v>0</v>
      </c>
      <c r="H22" s="101">
        <f>'Račun financiranja'!H16</f>
        <v>0</v>
      </c>
      <c r="I22" s="101">
        <f>'Račun financiranja'!I16</f>
        <v>0</v>
      </c>
      <c r="J22" s="93">
        <f>'Račun financiranja'!J16</f>
        <v>0</v>
      </c>
      <c r="K22" s="52">
        <f t="shared" si="2"/>
        <v>0</v>
      </c>
      <c r="L22" s="52">
        <f t="shared" ref="L22:L27" si="3">IFERROR(J22/I22*100,0)</f>
        <v>0</v>
      </c>
    </row>
    <row r="23" spans="1:47" ht="15" customHeight="1" x14ac:dyDescent="0.25">
      <c r="B23" s="221" t="s">
        <v>57</v>
      </c>
      <c r="C23" s="221"/>
      <c r="D23" s="221"/>
      <c r="E23" s="221"/>
      <c r="F23" s="221"/>
      <c r="G23" s="94">
        <f>+G21-G22</f>
        <v>0</v>
      </c>
      <c r="H23" s="102">
        <f>+H21-H22</f>
        <v>0</v>
      </c>
      <c r="I23" s="102">
        <f>+I21-I22</f>
        <v>0</v>
      </c>
      <c r="J23" s="94">
        <f>+J21-J22</f>
        <v>0</v>
      </c>
      <c r="K23" s="47">
        <f t="shared" si="2"/>
        <v>0</v>
      </c>
      <c r="L23" s="47">
        <f t="shared" si="3"/>
        <v>0</v>
      </c>
    </row>
    <row r="24" spans="1:47" s="57" customFormat="1" ht="15" customHeight="1" x14ac:dyDescent="0.25">
      <c r="A24" s="42"/>
      <c r="B24" s="218" t="s">
        <v>20</v>
      </c>
      <c r="C24" s="216"/>
      <c r="D24" s="216"/>
      <c r="E24" s="216"/>
      <c r="F24" s="216"/>
      <c r="G24" s="192">
        <v>5982721.4100000001</v>
      </c>
      <c r="H24" s="193">
        <v>2401914</v>
      </c>
      <c r="I24" s="193">
        <v>2401914</v>
      </c>
      <c r="J24" s="96">
        <v>2503469.56</v>
      </c>
      <c r="K24" s="52">
        <f t="shared" si="2"/>
        <v>41.844996422790146</v>
      </c>
      <c r="L24" s="52">
        <f t="shared" si="3"/>
        <v>104.22810974914172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1:47" s="57" customFormat="1" ht="15" customHeight="1" x14ac:dyDescent="0.25">
      <c r="A25" s="42"/>
      <c r="B25" s="218" t="s">
        <v>62</v>
      </c>
      <c r="C25" s="216"/>
      <c r="D25" s="216"/>
      <c r="E25" s="216"/>
      <c r="F25" s="216"/>
      <c r="G25" s="192">
        <v>-5887325.4400000004</v>
      </c>
      <c r="H25" s="193">
        <v>-2209633</v>
      </c>
      <c r="I25" s="193">
        <v>-2209633</v>
      </c>
      <c r="J25" s="96">
        <v>-2532166.58</v>
      </c>
      <c r="K25" s="52">
        <f t="shared" si="2"/>
        <v>43.010474039634538</v>
      </c>
      <c r="L25" s="52">
        <f t="shared" si="3"/>
        <v>114.59670361548729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1:47" s="59" customFormat="1" x14ac:dyDescent="0.25">
      <c r="A26" s="58"/>
      <c r="B26" s="221" t="s">
        <v>64</v>
      </c>
      <c r="C26" s="221"/>
      <c r="D26" s="221"/>
      <c r="E26" s="221"/>
      <c r="F26" s="221"/>
      <c r="G26" s="94">
        <f>G24+G25</f>
        <v>95395.969999999739</v>
      </c>
      <c r="H26" s="102">
        <f>H24+H25</f>
        <v>192281</v>
      </c>
      <c r="I26" s="102">
        <f>I24+I25</f>
        <v>192281</v>
      </c>
      <c r="J26" s="94">
        <f>J24+J25</f>
        <v>-28697.020000000019</v>
      </c>
      <c r="K26" s="47">
        <f t="shared" si="2"/>
        <v>-30.082004512350046</v>
      </c>
      <c r="L26" s="47">
        <f t="shared" si="3"/>
        <v>-14.924521923643011</v>
      </c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</row>
    <row r="27" spans="1:47" x14ac:dyDescent="0.25">
      <c r="B27" s="210" t="s">
        <v>65</v>
      </c>
      <c r="C27" s="210"/>
      <c r="D27" s="210"/>
      <c r="E27" s="210"/>
      <c r="F27" s="210"/>
      <c r="G27" s="194">
        <f>G16+G23+G26</f>
        <v>3.0733644962310791E-8</v>
      </c>
      <c r="H27" s="194">
        <f>H16+H23+H26</f>
        <v>0</v>
      </c>
      <c r="I27" s="194">
        <f>I16+I23+I26</f>
        <v>0</v>
      </c>
      <c r="J27" s="100">
        <f>J16+J23+J26</f>
        <v>4.0512531995773315E-8</v>
      </c>
      <c r="K27" s="47">
        <f t="shared" si="2"/>
        <v>131.81818181818181</v>
      </c>
      <c r="L27" s="47">
        <f t="shared" si="3"/>
        <v>0</v>
      </c>
    </row>
    <row r="30" spans="1:47" x14ac:dyDescent="0.25">
      <c r="H30" s="53"/>
    </row>
    <row r="34" spans="2:12" x14ac:dyDescent="0.25">
      <c r="H34" s="70"/>
    </row>
    <row r="37" spans="2:12" x14ac:dyDescent="0.25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</row>
  </sheetData>
  <mergeCells count="23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15:F1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6"/>
  <sheetViews>
    <sheetView workbookViewId="0">
      <selection activeCell="G24" sqref="G24"/>
    </sheetView>
  </sheetViews>
  <sheetFormatPr defaultRowHeight="15" x14ac:dyDescent="0.25"/>
  <cols>
    <col min="1" max="1" width="83.28515625" bestFit="1" customWidth="1"/>
    <col min="2" max="3" width="18.85546875" bestFit="1" customWidth="1"/>
  </cols>
  <sheetData>
    <row r="1" spans="1:5" x14ac:dyDescent="0.25">
      <c r="A1" s="158" t="s">
        <v>215</v>
      </c>
      <c r="B1" s="159">
        <v>45658</v>
      </c>
      <c r="C1" s="159">
        <v>46022</v>
      </c>
    </row>
    <row r="2" spans="1:5" x14ac:dyDescent="0.25">
      <c r="A2" s="115" t="s">
        <v>425</v>
      </c>
      <c r="B2" s="155">
        <v>489.75</v>
      </c>
      <c r="C2" s="155">
        <v>489.75</v>
      </c>
    </row>
    <row r="3" spans="1:5" x14ac:dyDescent="0.25">
      <c r="A3" s="115" t="s">
        <v>426</v>
      </c>
      <c r="B3" s="155">
        <v>5612.41</v>
      </c>
      <c r="C3" s="155">
        <v>16463.78</v>
      </c>
    </row>
    <row r="4" spans="1:5" x14ac:dyDescent="0.25">
      <c r="A4" s="115" t="s">
        <v>427</v>
      </c>
      <c r="B4" s="155">
        <v>33663274.100000001</v>
      </c>
      <c r="C4" s="155">
        <f>7040666.63+29781902.52</f>
        <v>36822569.149999999</v>
      </c>
    </row>
    <row r="5" spans="1:5" x14ac:dyDescent="0.25">
      <c r="A5" s="115" t="s">
        <v>428</v>
      </c>
      <c r="B5" s="155">
        <v>10196873.279999999</v>
      </c>
      <c r="C5" s="155">
        <v>9713990.6899999902</v>
      </c>
    </row>
    <row r="6" spans="1:5" x14ac:dyDescent="0.25">
      <c r="A6" s="115" t="s">
        <v>429</v>
      </c>
      <c r="B6" s="155">
        <v>283516.65999999997</v>
      </c>
      <c r="C6" s="155">
        <v>804188.36</v>
      </c>
    </row>
    <row r="7" spans="1:5" x14ac:dyDescent="0.25">
      <c r="A7" s="115" t="s">
        <v>430</v>
      </c>
      <c r="B7" s="155">
        <v>18796382</v>
      </c>
      <c r="C7" s="155">
        <f>14676426.66+9743333.5</f>
        <v>24419760.16</v>
      </c>
    </row>
    <row r="8" spans="1:5" x14ac:dyDescent="0.25">
      <c r="A8" s="115" t="s">
        <v>431</v>
      </c>
      <c r="B8" s="155">
        <v>19255.93</v>
      </c>
      <c r="C8" s="155">
        <v>20829.87</v>
      </c>
    </row>
    <row r="9" spans="1:5" x14ac:dyDescent="0.25">
      <c r="A9" s="115" t="s">
        <v>432</v>
      </c>
      <c r="B9" s="155">
        <v>6066599.7699999996</v>
      </c>
      <c r="C9" s="155">
        <f>2597498.25+101555.34</f>
        <v>2699053.59</v>
      </c>
    </row>
    <row r="10" spans="1:5" x14ac:dyDescent="0.25">
      <c r="A10" s="158" t="s">
        <v>433</v>
      </c>
      <c r="B10" s="160">
        <f>SUM(B2:B9)</f>
        <v>69032003.899999991</v>
      </c>
      <c r="C10" s="160">
        <f>SUM(C2:C9)</f>
        <v>74497345.349999994</v>
      </c>
    </row>
    <row r="11" spans="1:5" x14ac:dyDescent="0.25">
      <c r="A11" s="115"/>
      <c r="B11" s="155"/>
      <c r="C11" s="155"/>
    </row>
    <row r="12" spans="1:5" ht="29.25" x14ac:dyDescent="0.25">
      <c r="A12" s="158" t="s">
        <v>215</v>
      </c>
      <c r="B12" s="209" t="s">
        <v>457</v>
      </c>
      <c r="C12" s="209" t="s">
        <v>458</v>
      </c>
    </row>
    <row r="13" spans="1:5" x14ac:dyDescent="0.25">
      <c r="A13" s="115" t="s">
        <v>456</v>
      </c>
      <c r="B13" s="155">
        <f>83578640.35</f>
        <v>83578640.349999994</v>
      </c>
      <c r="C13" s="155">
        <f>95638979.08</f>
        <v>95638979.079999998</v>
      </c>
    </row>
    <row r="14" spans="1:5" x14ac:dyDescent="0.25">
      <c r="A14" s="115" t="s">
        <v>434</v>
      </c>
      <c r="B14" s="155">
        <v>0</v>
      </c>
      <c r="C14" s="155">
        <v>0</v>
      </c>
    </row>
    <row r="15" spans="1:5" x14ac:dyDescent="0.25">
      <c r="A15" s="115" t="s">
        <v>436</v>
      </c>
      <c r="B15" s="155">
        <v>629895.99</v>
      </c>
      <c r="C15" s="155">
        <v>713090.29</v>
      </c>
      <c r="E15" s="157"/>
    </row>
    <row r="16" spans="1:5" x14ac:dyDescent="0.25">
      <c r="A16" s="158" t="s">
        <v>435</v>
      </c>
      <c r="B16" s="160">
        <f>SUM(B13:B15)</f>
        <v>84208536.339999989</v>
      </c>
      <c r="C16" s="160">
        <f>SUM(C13:C15)</f>
        <v>96352069.370000005</v>
      </c>
    </row>
    <row r="17" spans="1:3" x14ac:dyDescent="0.25">
      <c r="A17" s="115"/>
      <c r="B17" s="155"/>
      <c r="C17" s="155"/>
    </row>
    <row r="18" spans="1:3" ht="29.25" x14ac:dyDescent="0.25">
      <c r="A18" s="258" t="s">
        <v>437</v>
      </c>
      <c r="B18" s="209" t="s">
        <v>457</v>
      </c>
      <c r="C18" s="209" t="s">
        <v>458</v>
      </c>
    </row>
    <row r="19" spans="1:3" x14ac:dyDescent="0.25">
      <c r="A19" s="258"/>
      <c r="B19" s="160">
        <v>9764.32</v>
      </c>
      <c r="C19" s="160">
        <v>5725.59</v>
      </c>
    </row>
    <row r="20" spans="1:3" x14ac:dyDescent="0.25">
      <c r="A20" s="115"/>
      <c r="B20" s="155"/>
      <c r="C20" s="155"/>
    </row>
    <row r="21" spans="1:3" x14ac:dyDescent="0.25">
      <c r="A21" s="115"/>
      <c r="B21" s="155"/>
      <c r="C21" s="155"/>
    </row>
    <row r="22" spans="1:3" x14ac:dyDescent="0.25">
      <c r="A22" s="115"/>
      <c r="B22" s="155"/>
      <c r="C22" s="155"/>
    </row>
    <row r="23" spans="1:3" x14ac:dyDescent="0.25">
      <c r="A23" s="115"/>
      <c r="B23" s="155"/>
      <c r="C23" s="155"/>
    </row>
    <row r="24" spans="1:3" x14ac:dyDescent="0.25">
      <c r="A24" s="115"/>
      <c r="B24" s="155"/>
      <c r="C24" s="155"/>
    </row>
    <row r="25" spans="1:3" x14ac:dyDescent="0.25">
      <c r="A25" s="115"/>
      <c r="B25" s="155"/>
      <c r="C25" s="155"/>
    </row>
    <row r="26" spans="1:3" x14ac:dyDescent="0.25">
      <c r="A26" s="115"/>
      <c r="B26" s="155"/>
      <c r="C26" s="155"/>
    </row>
    <row r="27" spans="1:3" x14ac:dyDescent="0.25">
      <c r="A27" s="115"/>
      <c r="B27" s="155"/>
      <c r="C27" s="155"/>
    </row>
    <row r="28" spans="1:3" x14ac:dyDescent="0.25">
      <c r="A28" s="115"/>
      <c r="B28" s="155"/>
      <c r="C28" s="155"/>
    </row>
    <row r="29" spans="1:3" x14ac:dyDescent="0.25">
      <c r="A29" s="115"/>
      <c r="B29" s="155"/>
      <c r="C29" s="155"/>
    </row>
    <row r="30" spans="1:3" x14ac:dyDescent="0.25">
      <c r="A30" s="115"/>
      <c r="B30" s="155"/>
      <c r="C30" s="155"/>
    </row>
    <row r="31" spans="1:3" x14ac:dyDescent="0.25">
      <c r="A31" s="115"/>
      <c r="B31" s="155"/>
      <c r="C31" s="155"/>
    </row>
    <row r="32" spans="1:3" x14ac:dyDescent="0.25">
      <c r="A32" s="115"/>
      <c r="B32" s="155"/>
      <c r="C32" s="155"/>
    </row>
    <row r="33" spans="1:3" x14ac:dyDescent="0.25">
      <c r="A33" s="115"/>
      <c r="B33" s="155"/>
      <c r="C33" s="155"/>
    </row>
    <row r="34" spans="1:3" x14ac:dyDescent="0.25">
      <c r="A34" s="115"/>
      <c r="B34" s="155"/>
      <c r="C34" s="155"/>
    </row>
    <row r="35" spans="1:3" x14ac:dyDescent="0.25">
      <c r="A35" s="115"/>
      <c r="B35" s="155"/>
      <c r="C35" s="155"/>
    </row>
    <row r="36" spans="1:3" x14ac:dyDescent="0.25">
      <c r="A36" s="115"/>
      <c r="B36" s="155"/>
      <c r="C36" s="155"/>
    </row>
    <row r="37" spans="1:3" x14ac:dyDescent="0.25">
      <c r="A37" s="115"/>
      <c r="B37" s="155"/>
      <c r="C37" s="155"/>
    </row>
    <row r="38" spans="1:3" x14ac:dyDescent="0.25">
      <c r="A38" s="115"/>
      <c r="B38" s="155"/>
      <c r="C38" s="155"/>
    </row>
    <row r="39" spans="1:3" x14ac:dyDescent="0.25">
      <c r="A39" s="115"/>
      <c r="B39" s="155"/>
      <c r="C39" s="155"/>
    </row>
    <row r="40" spans="1:3" x14ac:dyDescent="0.25">
      <c r="A40" s="115"/>
      <c r="B40" s="155"/>
      <c r="C40" s="155"/>
    </row>
    <row r="41" spans="1:3" x14ac:dyDescent="0.25">
      <c r="A41" s="115"/>
      <c r="B41" s="155"/>
      <c r="C41" s="155"/>
    </row>
    <row r="42" spans="1:3" x14ac:dyDescent="0.25">
      <c r="A42" s="115"/>
      <c r="B42" s="155"/>
      <c r="C42" s="155"/>
    </row>
    <row r="43" spans="1:3" x14ac:dyDescent="0.25">
      <c r="A43" s="115"/>
      <c r="B43" s="155"/>
      <c r="C43" s="155"/>
    </row>
    <row r="44" spans="1:3" x14ac:dyDescent="0.25">
      <c r="A44" s="115"/>
      <c r="B44" s="155"/>
      <c r="C44" s="155"/>
    </row>
    <row r="45" spans="1:3" x14ac:dyDescent="0.25">
      <c r="A45" s="115"/>
      <c r="B45" s="155"/>
      <c r="C45" s="155"/>
    </row>
    <row r="46" spans="1:3" x14ac:dyDescent="0.25">
      <c r="A46" s="115"/>
      <c r="B46" s="155"/>
      <c r="C46" s="155"/>
    </row>
    <row r="47" spans="1:3" x14ac:dyDescent="0.25">
      <c r="A47" s="115"/>
      <c r="B47" s="155"/>
      <c r="C47" s="155"/>
    </row>
    <row r="48" spans="1:3" x14ac:dyDescent="0.25">
      <c r="A48" s="115"/>
      <c r="B48" s="155"/>
      <c r="C48" s="155"/>
    </row>
    <row r="49" spans="1:3" x14ac:dyDescent="0.25">
      <c r="A49" s="115"/>
      <c r="B49" s="155"/>
      <c r="C49" s="155"/>
    </row>
    <row r="50" spans="1:3" x14ac:dyDescent="0.25">
      <c r="A50" s="115"/>
      <c r="B50" s="155"/>
      <c r="C50" s="155"/>
    </row>
    <row r="51" spans="1:3" x14ac:dyDescent="0.25">
      <c r="A51" s="115"/>
      <c r="B51" s="155"/>
      <c r="C51" s="155"/>
    </row>
    <row r="52" spans="1:3" x14ac:dyDescent="0.25">
      <c r="A52" s="115"/>
      <c r="B52" s="155"/>
      <c r="C52" s="155"/>
    </row>
    <row r="53" spans="1:3" x14ac:dyDescent="0.25">
      <c r="A53" s="115"/>
      <c r="B53" s="155"/>
      <c r="C53" s="155"/>
    </row>
    <row r="54" spans="1:3" x14ac:dyDescent="0.25">
      <c r="A54" s="115"/>
      <c r="B54" s="155"/>
      <c r="C54" s="155"/>
    </row>
    <row r="55" spans="1:3" x14ac:dyDescent="0.25">
      <c r="A55" s="115"/>
      <c r="B55" s="155"/>
      <c r="C55" s="155"/>
    </row>
    <row r="56" spans="1:3" x14ac:dyDescent="0.25">
      <c r="A56" s="115"/>
      <c r="B56" s="155"/>
      <c r="C56" s="155"/>
    </row>
    <row r="57" spans="1:3" x14ac:dyDescent="0.25">
      <c r="A57" s="115"/>
      <c r="B57" s="155"/>
      <c r="C57" s="155"/>
    </row>
    <row r="58" spans="1:3" x14ac:dyDescent="0.25">
      <c r="A58" s="115"/>
      <c r="B58" s="155"/>
      <c r="C58" s="155"/>
    </row>
    <row r="59" spans="1:3" x14ac:dyDescent="0.25">
      <c r="A59" s="115"/>
      <c r="B59" s="155"/>
      <c r="C59" s="155"/>
    </row>
    <row r="60" spans="1:3" x14ac:dyDescent="0.25">
      <c r="A60" s="115"/>
      <c r="B60" s="155"/>
      <c r="C60" s="155"/>
    </row>
    <row r="61" spans="1:3" x14ac:dyDescent="0.25">
      <c r="A61" s="115"/>
      <c r="B61" s="155"/>
      <c r="C61" s="155"/>
    </row>
    <row r="62" spans="1:3" x14ac:dyDescent="0.25">
      <c r="A62" s="115"/>
      <c r="B62" s="155"/>
      <c r="C62" s="155"/>
    </row>
    <row r="63" spans="1:3" x14ac:dyDescent="0.25">
      <c r="A63" s="115"/>
      <c r="B63" s="155"/>
      <c r="C63" s="155"/>
    </row>
    <row r="64" spans="1:3" x14ac:dyDescent="0.25">
      <c r="A64" s="115"/>
      <c r="B64" s="155"/>
      <c r="C64" s="155"/>
    </row>
    <row r="65" spans="1:3" x14ac:dyDescent="0.25">
      <c r="A65" s="115"/>
      <c r="B65" s="155"/>
      <c r="C65" s="155"/>
    </row>
    <row r="66" spans="1:3" x14ac:dyDescent="0.25">
      <c r="A66" s="115"/>
      <c r="B66" s="155"/>
      <c r="C66" s="155"/>
    </row>
    <row r="67" spans="1:3" x14ac:dyDescent="0.25">
      <c r="A67" s="115"/>
      <c r="B67" s="155"/>
      <c r="C67" s="155"/>
    </row>
    <row r="68" spans="1:3" x14ac:dyDescent="0.25">
      <c r="A68" s="115"/>
      <c r="B68" s="155"/>
      <c r="C68" s="155"/>
    </row>
    <row r="69" spans="1:3" x14ac:dyDescent="0.25">
      <c r="A69" s="115"/>
      <c r="B69" s="155"/>
      <c r="C69" s="155"/>
    </row>
    <row r="70" spans="1:3" x14ac:dyDescent="0.25">
      <c r="A70" s="115"/>
      <c r="B70" s="155"/>
      <c r="C70" s="155"/>
    </row>
    <row r="71" spans="1:3" x14ac:dyDescent="0.25">
      <c r="A71" s="115"/>
      <c r="B71" s="155"/>
      <c r="C71" s="155"/>
    </row>
    <row r="72" spans="1:3" x14ac:dyDescent="0.25">
      <c r="A72" s="115"/>
      <c r="B72" s="155"/>
      <c r="C72" s="155"/>
    </row>
    <row r="73" spans="1:3" x14ac:dyDescent="0.25">
      <c r="A73" s="115"/>
      <c r="B73" s="155"/>
      <c r="C73" s="155"/>
    </row>
    <row r="74" spans="1:3" x14ac:dyDescent="0.25">
      <c r="A74" s="115"/>
      <c r="B74" s="155"/>
      <c r="C74" s="155"/>
    </row>
    <row r="75" spans="1:3" x14ac:dyDescent="0.25">
      <c r="A75" s="115"/>
      <c r="B75" s="155"/>
      <c r="C75" s="155"/>
    </row>
    <row r="76" spans="1:3" x14ac:dyDescent="0.25">
      <c r="A76" s="115"/>
      <c r="B76" s="155"/>
      <c r="C76" s="155"/>
    </row>
    <row r="77" spans="1:3" x14ac:dyDescent="0.25">
      <c r="A77" s="115"/>
      <c r="B77" s="155"/>
      <c r="C77" s="155"/>
    </row>
    <row r="78" spans="1:3" x14ac:dyDescent="0.25">
      <c r="A78" s="115"/>
      <c r="B78" s="155"/>
      <c r="C78" s="155"/>
    </row>
    <row r="79" spans="1:3" x14ac:dyDescent="0.25">
      <c r="A79" s="115"/>
      <c r="B79" s="155"/>
      <c r="C79" s="155"/>
    </row>
    <row r="80" spans="1:3" x14ac:dyDescent="0.25">
      <c r="A80" s="115"/>
      <c r="B80" s="155"/>
      <c r="C80" s="155"/>
    </row>
    <row r="81" spans="1:3" x14ac:dyDescent="0.25">
      <c r="A81" s="115"/>
      <c r="B81" s="155"/>
      <c r="C81" s="155"/>
    </row>
    <row r="82" spans="1:3" x14ac:dyDescent="0.25">
      <c r="A82" s="115"/>
      <c r="B82" s="155"/>
      <c r="C82" s="155"/>
    </row>
    <row r="83" spans="1:3" x14ac:dyDescent="0.25">
      <c r="A83" s="115"/>
      <c r="B83" s="155"/>
      <c r="C83" s="155"/>
    </row>
    <row r="84" spans="1:3" x14ac:dyDescent="0.25">
      <c r="A84" s="115"/>
      <c r="B84" s="155"/>
      <c r="C84" s="155"/>
    </row>
    <row r="85" spans="1:3" x14ac:dyDescent="0.25">
      <c r="A85" s="115"/>
      <c r="B85" s="155"/>
      <c r="C85" s="155"/>
    </row>
    <row r="86" spans="1:3" x14ac:dyDescent="0.25">
      <c r="A86" s="115"/>
      <c r="B86" s="155"/>
      <c r="C86" s="155"/>
    </row>
    <row r="87" spans="1:3" x14ac:dyDescent="0.25">
      <c r="A87" s="115"/>
      <c r="B87" s="155"/>
      <c r="C87" s="155"/>
    </row>
    <row r="88" spans="1:3" x14ac:dyDescent="0.25">
      <c r="A88" s="115"/>
      <c r="B88" s="155"/>
      <c r="C88" s="155"/>
    </row>
    <row r="89" spans="1:3" x14ac:dyDescent="0.25">
      <c r="A89" s="115"/>
      <c r="B89" s="155"/>
      <c r="C89" s="155"/>
    </row>
    <row r="90" spans="1:3" x14ac:dyDescent="0.25">
      <c r="A90" s="115"/>
      <c r="B90" s="155"/>
      <c r="C90" s="155"/>
    </row>
    <row r="91" spans="1:3" x14ac:dyDescent="0.25">
      <c r="A91" s="115"/>
      <c r="B91" s="155"/>
      <c r="C91" s="155"/>
    </row>
    <row r="92" spans="1:3" x14ac:dyDescent="0.25">
      <c r="A92" s="115"/>
      <c r="B92" s="155"/>
      <c r="C92" s="155"/>
    </row>
    <row r="93" spans="1:3" x14ac:dyDescent="0.25">
      <c r="A93" s="115"/>
      <c r="B93" s="155"/>
      <c r="C93" s="155"/>
    </row>
    <row r="94" spans="1:3" x14ac:dyDescent="0.25">
      <c r="A94" s="115"/>
      <c r="B94" s="155"/>
      <c r="C94" s="155"/>
    </row>
    <row r="95" spans="1:3" x14ac:dyDescent="0.25">
      <c r="A95" s="115"/>
      <c r="B95" s="155"/>
      <c r="C95" s="155"/>
    </row>
    <row r="96" spans="1:3" x14ac:dyDescent="0.25">
      <c r="A96" s="115"/>
      <c r="B96" s="155"/>
      <c r="C96" s="155"/>
    </row>
    <row r="97" spans="1:3" x14ac:dyDescent="0.25">
      <c r="A97" s="115"/>
      <c r="B97" s="155"/>
      <c r="C97" s="155"/>
    </row>
    <row r="98" spans="1:3" x14ac:dyDescent="0.25">
      <c r="A98" s="115"/>
      <c r="B98" s="155"/>
      <c r="C98" s="155"/>
    </row>
    <row r="99" spans="1:3" x14ac:dyDescent="0.25">
      <c r="A99" s="115"/>
      <c r="B99" s="155"/>
      <c r="C99" s="155"/>
    </row>
    <row r="100" spans="1:3" x14ac:dyDescent="0.25">
      <c r="A100" s="115"/>
      <c r="B100" s="155"/>
      <c r="C100" s="155"/>
    </row>
    <row r="101" spans="1:3" x14ac:dyDescent="0.25">
      <c r="A101" s="115"/>
      <c r="B101" s="155"/>
      <c r="C101" s="155"/>
    </row>
    <row r="102" spans="1:3" x14ac:dyDescent="0.25">
      <c r="A102" s="115"/>
      <c r="B102" s="155"/>
      <c r="C102" s="155"/>
    </row>
    <row r="103" spans="1:3" x14ac:dyDescent="0.25">
      <c r="A103" s="115"/>
      <c r="B103" s="155"/>
      <c r="C103" s="155"/>
    </row>
    <row r="104" spans="1:3" x14ac:dyDescent="0.25">
      <c r="A104" s="115"/>
      <c r="B104" s="155"/>
      <c r="C104" s="155"/>
    </row>
    <row r="105" spans="1:3" x14ac:dyDescent="0.25">
      <c r="A105" s="115"/>
      <c r="B105" s="155"/>
      <c r="C105" s="155"/>
    </row>
    <row r="106" spans="1:3" x14ac:dyDescent="0.25">
      <c r="A106" s="115"/>
      <c r="B106" s="155"/>
      <c r="C106" s="155"/>
    </row>
    <row r="107" spans="1:3" x14ac:dyDescent="0.25">
      <c r="A107" s="115"/>
      <c r="B107" s="155"/>
      <c r="C107" s="155"/>
    </row>
    <row r="108" spans="1:3" x14ac:dyDescent="0.25">
      <c r="A108" s="115"/>
      <c r="B108" s="155"/>
      <c r="C108" s="155"/>
    </row>
    <row r="109" spans="1:3" x14ac:dyDescent="0.25">
      <c r="A109" s="115"/>
      <c r="B109" s="155"/>
      <c r="C109" s="155"/>
    </row>
    <row r="110" spans="1:3" x14ac:dyDescent="0.25">
      <c r="A110" s="115"/>
      <c r="B110" s="155"/>
      <c r="C110" s="155"/>
    </row>
    <row r="111" spans="1:3" x14ac:dyDescent="0.25">
      <c r="A111" s="115"/>
      <c r="B111" s="155"/>
      <c r="C111" s="155"/>
    </row>
    <row r="112" spans="1:3" x14ac:dyDescent="0.25">
      <c r="A112" s="115"/>
      <c r="B112" s="155"/>
      <c r="C112" s="155"/>
    </row>
    <row r="113" spans="1:3" x14ac:dyDescent="0.25">
      <c r="A113" s="115"/>
      <c r="B113" s="155"/>
      <c r="C113" s="155"/>
    </row>
    <row r="114" spans="1:3" x14ac:dyDescent="0.25">
      <c r="A114" s="115"/>
      <c r="B114" s="155"/>
      <c r="C114" s="155"/>
    </row>
    <row r="115" spans="1:3" x14ac:dyDescent="0.25">
      <c r="A115" s="115"/>
      <c r="B115" s="155"/>
      <c r="C115" s="155"/>
    </row>
    <row r="116" spans="1:3" x14ac:dyDescent="0.25">
      <c r="A116" s="115"/>
      <c r="B116" s="155"/>
      <c r="C116" s="155"/>
    </row>
    <row r="117" spans="1:3" x14ac:dyDescent="0.25">
      <c r="A117" s="115"/>
      <c r="B117" s="155"/>
      <c r="C117" s="155"/>
    </row>
    <row r="118" spans="1:3" x14ac:dyDescent="0.25">
      <c r="A118" s="115"/>
      <c r="B118" s="155"/>
      <c r="C118" s="155"/>
    </row>
    <row r="119" spans="1:3" x14ac:dyDescent="0.25">
      <c r="A119" s="115"/>
      <c r="B119" s="155"/>
      <c r="C119" s="155"/>
    </row>
    <row r="120" spans="1:3" x14ac:dyDescent="0.25">
      <c r="A120" s="115"/>
      <c r="B120" s="155"/>
      <c r="C120" s="155"/>
    </row>
    <row r="121" spans="1:3" x14ac:dyDescent="0.25">
      <c r="A121" s="115"/>
      <c r="B121" s="155"/>
      <c r="C121" s="155"/>
    </row>
    <row r="122" spans="1:3" x14ac:dyDescent="0.25">
      <c r="A122" s="115"/>
      <c r="B122" s="155"/>
      <c r="C122" s="155"/>
    </row>
    <row r="123" spans="1:3" x14ac:dyDescent="0.25">
      <c r="A123" s="115"/>
      <c r="B123" s="155"/>
      <c r="C123" s="155"/>
    </row>
    <row r="124" spans="1:3" x14ac:dyDescent="0.25">
      <c r="A124" s="115"/>
      <c r="B124" s="155"/>
      <c r="C124" s="155"/>
    </row>
    <row r="125" spans="1:3" x14ac:dyDescent="0.25">
      <c r="A125" s="115"/>
      <c r="B125" s="155"/>
      <c r="C125" s="155"/>
    </row>
    <row r="126" spans="1:3" x14ac:dyDescent="0.25">
      <c r="A126" s="115"/>
      <c r="B126" s="155"/>
      <c r="C126" s="155"/>
    </row>
    <row r="127" spans="1:3" x14ac:dyDescent="0.25">
      <c r="A127" s="115"/>
      <c r="B127" s="155"/>
      <c r="C127" s="155"/>
    </row>
    <row r="128" spans="1:3" x14ac:dyDescent="0.25">
      <c r="A128" s="115"/>
      <c r="B128" s="155"/>
      <c r="C128" s="155"/>
    </row>
    <row r="129" spans="1:3" x14ac:dyDescent="0.25">
      <c r="A129" s="115"/>
      <c r="B129" s="155"/>
      <c r="C129" s="155"/>
    </row>
    <row r="130" spans="1:3" x14ac:dyDescent="0.25">
      <c r="A130" s="115"/>
      <c r="B130" s="155"/>
      <c r="C130" s="155"/>
    </row>
    <row r="131" spans="1:3" x14ac:dyDescent="0.25">
      <c r="A131" s="115"/>
      <c r="B131" s="155"/>
      <c r="C131" s="155"/>
    </row>
    <row r="132" spans="1:3" x14ac:dyDescent="0.25">
      <c r="A132" s="115"/>
      <c r="B132" s="155"/>
      <c r="C132" s="155"/>
    </row>
    <row r="133" spans="1:3" x14ac:dyDescent="0.25">
      <c r="A133" s="115"/>
      <c r="B133" s="155"/>
      <c r="C133" s="155"/>
    </row>
    <row r="134" spans="1:3" x14ac:dyDescent="0.25">
      <c r="A134" s="115"/>
      <c r="B134" s="155"/>
      <c r="C134" s="155"/>
    </row>
    <row r="135" spans="1:3" x14ac:dyDescent="0.25">
      <c r="A135" s="115"/>
      <c r="B135" s="155"/>
      <c r="C135" s="155"/>
    </row>
    <row r="136" spans="1:3" x14ac:dyDescent="0.25">
      <c r="A136" s="115"/>
      <c r="B136" s="155"/>
      <c r="C136" s="155"/>
    </row>
    <row r="137" spans="1:3" x14ac:dyDescent="0.25">
      <c r="A137" s="115"/>
      <c r="B137" s="155"/>
      <c r="C137" s="155"/>
    </row>
    <row r="138" spans="1:3" x14ac:dyDescent="0.25">
      <c r="A138" s="115"/>
      <c r="B138" s="155"/>
      <c r="C138" s="155"/>
    </row>
    <row r="139" spans="1:3" x14ac:dyDescent="0.25">
      <c r="A139" s="115"/>
      <c r="B139" s="155"/>
      <c r="C139" s="155"/>
    </row>
    <row r="140" spans="1:3" x14ac:dyDescent="0.25">
      <c r="A140" s="115"/>
      <c r="B140" s="155"/>
      <c r="C140" s="155"/>
    </row>
    <row r="141" spans="1:3" x14ac:dyDescent="0.25">
      <c r="A141" s="115"/>
      <c r="B141" s="155"/>
      <c r="C141" s="155"/>
    </row>
    <row r="142" spans="1:3" x14ac:dyDescent="0.25">
      <c r="A142" s="115"/>
      <c r="B142" s="155"/>
      <c r="C142" s="155"/>
    </row>
    <row r="143" spans="1:3" x14ac:dyDescent="0.25">
      <c r="A143" s="115"/>
      <c r="B143" s="155"/>
      <c r="C143" s="155"/>
    </row>
    <row r="144" spans="1:3" x14ac:dyDescent="0.25">
      <c r="A144" s="115"/>
      <c r="B144" s="155"/>
      <c r="C144" s="155"/>
    </row>
    <row r="145" spans="1:3" x14ac:dyDescent="0.25">
      <c r="A145" s="115"/>
      <c r="B145" s="155"/>
      <c r="C145" s="155"/>
    </row>
    <row r="146" spans="1:3" x14ac:dyDescent="0.25">
      <c r="A146" s="115"/>
      <c r="B146" s="155"/>
      <c r="C146" s="155"/>
    </row>
    <row r="147" spans="1:3" x14ac:dyDescent="0.25">
      <c r="A147" s="115"/>
      <c r="B147" s="155"/>
      <c r="C147" s="155"/>
    </row>
    <row r="148" spans="1:3" x14ac:dyDescent="0.25">
      <c r="A148" s="115"/>
      <c r="B148" s="155"/>
      <c r="C148" s="155"/>
    </row>
    <row r="149" spans="1:3" x14ac:dyDescent="0.25">
      <c r="A149" s="115"/>
      <c r="B149" s="155"/>
      <c r="C149" s="155"/>
    </row>
    <row r="150" spans="1:3" x14ac:dyDescent="0.25">
      <c r="A150" s="115"/>
      <c r="B150" s="155"/>
      <c r="C150" s="155"/>
    </row>
    <row r="151" spans="1:3" x14ac:dyDescent="0.25">
      <c r="A151" s="115"/>
      <c r="B151" s="155"/>
      <c r="C151" s="155"/>
    </row>
    <row r="152" spans="1:3" x14ac:dyDescent="0.25">
      <c r="A152" s="115"/>
      <c r="B152" s="155"/>
      <c r="C152" s="155"/>
    </row>
    <row r="153" spans="1:3" x14ac:dyDescent="0.25">
      <c r="A153" s="115"/>
      <c r="B153" s="155"/>
      <c r="C153" s="155"/>
    </row>
    <row r="154" spans="1:3" x14ac:dyDescent="0.25">
      <c r="A154" s="115"/>
      <c r="B154" s="155"/>
      <c r="C154" s="155"/>
    </row>
    <row r="155" spans="1:3" x14ac:dyDescent="0.25">
      <c r="A155" s="115"/>
      <c r="B155" s="155"/>
      <c r="C155" s="155"/>
    </row>
    <row r="156" spans="1:3" x14ac:dyDescent="0.25">
      <c r="A156" s="115"/>
      <c r="B156" s="155"/>
      <c r="C156" s="155"/>
    </row>
    <row r="157" spans="1:3" x14ac:dyDescent="0.25">
      <c r="A157" s="115"/>
      <c r="B157" s="155"/>
      <c r="C157" s="155"/>
    </row>
    <row r="158" spans="1:3" x14ac:dyDescent="0.25">
      <c r="A158" s="115"/>
      <c r="B158" s="155"/>
      <c r="C158" s="155"/>
    </row>
    <row r="159" spans="1:3" x14ac:dyDescent="0.25">
      <c r="A159" s="115"/>
      <c r="B159" s="155"/>
      <c r="C159" s="155"/>
    </row>
    <row r="160" spans="1:3" x14ac:dyDescent="0.25">
      <c r="A160" s="115"/>
      <c r="B160" s="155"/>
      <c r="C160" s="155"/>
    </row>
    <row r="161" spans="1:3" x14ac:dyDescent="0.25">
      <c r="A161" s="115"/>
      <c r="B161" s="155"/>
      <c r="C161" s="155"/>
    </row>
    <row r="162" spans="1:3" x14ac:dyDescent="0.25">
      <c r="A162" s="115"/>
      <c r="B162" s="155"/>
      <c r="C162" s="155"/>
    </row>
    <row r="163" spans="1:3" x14ac:dyDescent="0.25">
      <c r="A163" s="115"/>
      <c r="B163" s="155"/>
      <c r="C163" s="155"/>
    </row>
    <row r="164" spans="1:3" x14ac:dyDescent="0.25">
      <c r="A164" s="115"/>
      <c r="B164" s="155"/>
      <c r="C164" s="155"/>
    </row>
    <row r="165" spans="1:3" x14ac:dyDescent="0.25">
      <c r="A165" s="115"/>
      <c r="B165" s="155"/>
      <c r="C165" s="155"/>
    </row>
    <row r="166" spans="1:3" x14ac:dyDescent="0.25">
      <c r="A166" s="115"/>
      <c r="B166" s="155"/>
      <c r="C166" s="155"/>
    </row>
    <row r="167" spans="1:3" x14ac:dyDescent="0.25">
      <c r="A167" s="115"/>
      <c r="B167" s="155"/>
      <c r="C167" s="155"/>
    </row>
    <row r="168" spans="1:3" x14ac:dyDescent="0.25">
      <c r="A168" s="115"/>
      <c r="B168" s="155"/>
      <c r="C168" s="155"/>
    </row>
    <row r="169" spans="1:3" x14ac:dyDescent="0.25">
      <c r="A169" s="115"/>
      <c r="B169" s="155"/>
      <c r="C169" s="155"/>
    </row>
    <row r="170" spans="1:3" x14ac:dyDescent="0.25">
      <c r="A170" s="115"/>
      <c r="B170" s="155"/>
      <c r="C170" s="155"/>
    </row>
    <row r="171" spans="1:3" x14ac:dyDescent="0.25">
      <c r="A171" s="115"/>
      <c r="B171" s="155"/>
      <c r="C171" s="155"/>
    </row>
    <row r="172" spans="1:3" x14ac:dyDescent="0.25">
      <c r="A172" s="115"/>
      <c r="B172" s="155"/>
      <c r="C172" s="155"/>
    </row>
    <row r="173" spans="1:3" x14ac:dyDescent="0.25">
      <c r="A173" s="115"/>
      <c r="B173" s="155"/>
      <c r="C173" s="155"/>
    </row>
    <row r="174" spans="1:3" x14ac:dyDescent="0.25">
      <c r="A174" s="115"/>
      <c r="B174" s="155"/>
      <c r="C174" s="155"/>
    </row>
    <row r="175" spans="1:3" x14ac:dyDescent="0.25">
      <c r="A175" s="115"/>
      <c r="B175" s="155"/>
      <c r="C175" s="155"/>
    </row>
    <row r="176" spans="1:3" x14ac:dyDescent="0.25">
      <c r="A176" s="115"/>
      <c r="B176" s="155"/>
      <c r="C176" s="155"/>
    </row>
    <row r="177" spans="1:3" x14ac:dyDescent="0.25">
      <c r="A177" s="115"/>
      <c r="B177" s="155"/>
      <c r="C177" s="155"/>
    </row>
    <row r="178" spans="1:3" x14ac:dyDescent="0.25">
      <c r="A178" s="115"/>
      <c r="B178" s="155"/>
      <c r="C178" s="155"/>
    </row>
    <row r="179" spans="1:3" x14ac:dyDescent="0.25">
      <c r="A179" s="115"/>
      <c r="B179" s="155"/>
      <c r="C179" s="155"/>
    </row>
    <row r="180" spans="1:3" x14ac:dyDescent="0.25">
      <c r="A180" s="115"/>
      <c r="B180" s="155"/>
      <c r="C180" s="155"/>
    </row>
    <row r="181" spans="1:3" x14ac:dyDescent="0.25">
      <c r="A181" s="115"/>
      <c r="B181" s="155"/>
      <c r="C181" s="155"/>
    </row>
    <row r="182" spans="1:3" x14ac:dyDescent="0.25">
      <c r="A182" s="115"/>
      <c r="B182" s="155"/>
      <c r="C182" s="155"/>
    </row>
    <row r="183" spans="1:3" x14ac:dyDescent="0.25">
      <c r="A183" s="115"/>
      <c r="B183" s="155"/>
      <c r="C183" s="155"/>
    </row>
    <row r="184" spans="1:3" x14ac:dyDescent="0.25">
      <c r="A184" s="115"/>
      <c r="B184" s="155"/>
      <c r="C184" s="155"/>
    </row>
    <row r="185" spans="1:3" x14ac:dyDescent="0.25">
      <c r="A185" s="115"/>
      <c r="B185" s="155"/>
      <c r="C185" s="155"/>
    </row>
    <row r="186" spans="1:3" x14ac:dyDescent="0.25">
      <c r="A186" s="115"/>
      <c r="B186" s="155"/>
      <c r="C186" s="155"/>
    </row>
    <row r="187" spans="1:3" x14ac:dyDescent="0.25">
      <c r="A187" s="115"/>
      <c r="B187" s="155"/>
      <c r="C187" s="155"/>
    </row>
    <row r="188" spans="1:3" x14ac:dyDescent="0.25">
      <c r="A188" s="115"/>
      <c r="B188" s="155"/>
      <c r="C188" s="155"/>
    </row>
    <row r="189" spans="1:3" x14ac:dyDescent="0.25">
      <c r="A189" s="115"/>
      <c r="B189" s="155"/>
      <c r="C189" s="155"/>
    </row>
    <row r="190" spans="1:3" x14ac:dyDescent="0.25">
      <c r="A190" s="115"/>
      <c r="B190" s="155"/>
      <c r="C190" s="155"/>
    </row>
    <row r="191" spans="1:3" x14ac:dyDescent="0.25">
      <c r="A191" s="115"/>
      <c r="B191" s="155"/>
      <c r="C191" s="155"/>
    </row>
    <row r="192" spans="1:3" x14ac:dyDescent="0.25">
      <c r="A192" s="115"/>
      <c r="B192" s="155"/>
      <c r="C192" s="155"/>
    </row>
    <row r="193" spans="1:3" x14ac:dyDescent="0.25">
      <c r="A193" s="115"/>
      <c r="B193" s="155"/>
      <c r="C193" s="155"/>
    </row>
    <row r="194" spans="1:3" x14ac:dyDescent="0.25">
      <c r="A194" s="115"/>
      <c r="B194" s="155"/>
      <c r="C194" s="155"/>
    </row>
    <row r="195" spans="1:3" x14ac:dyDescent="0.25">
      <c r="A195" s="115"/>
      <c r="B195" s="155"/>
      <c r="C195" s="155"/>
    </row>
    <row r="196" spans="1:3" x14ac:dyDescent="0.25">
      <c r="A196" s="115"/>
      <c r="B196" s="155"/>
      <c r="C196" s="155"/>
    </row>
    <row r="197" spans="1:3" x14ac:dyDescent="0.25">
      <c r="A197" s="115"/>
      <c r="B197" s="155"/>
      <c r="C197" s="155"/>
    </row>
    <row r="198" spans="1:3" x14ac:dyDescent="0.25">
      <c r="A198" s="115"/>
      <c r="B198" s="155"/>
      <c r="C198" s="155"/>
    </row>
    <row r="199" spans="1:3" x14ac:dyDescent="0.25">
      <c r="A199" s="115"/>
      <c r="B199" s="155"/>
      <c r="C199" s="155"/>
    </row>
    <row r="200" spans="1:3" x14ac:dyDescent="0.25">
      <c r="A200" s="115"/>
      <c r="B200" s="155"/>
      <c r="C200" s="155"/>
    </row>
    <row r="201" spans="1:3" x14ac:dyDescent="0.25">
      <c r="A201" s="115"/>
      <c r="B201" s="155"/>
      <c r="C201" s="155"/>
    </row>
    <row r="202" spans="1:3" x14ac:dyDescent="0.25">
      <c r="A202" s="115"/>
      <c r="B202" s="155"/>
      <c r="C202" s="155"/>
    </row>
    <row r="203" spans="1:3" x14ac:dyDescent="0.25">
      <c r="A203" s="115"/>
      <c r="B203" s="155"/>
      <c r="C203" s="155"/>
    </row>
    <row r="204" spans="1:3" x14ac:dyDescent="0.25">
      <c r="A204" s="115"/>
      <c r="B204" s="155"/>
      <c r="C204" s="155"/>
    </row>
    <row r="205" spans="1:3" x14ac:dyDescent="0.25">
      <c r="A205" s="115"/>
      <c r="B205" s="155"/>
      <c r="C205" s="155"/>
    </row>
    <row r="206" spans="1:3" x14ac:dyDescent="0.25">
      <c r="A206" s="115"/>
      <c r="B206" s="155"/>
      <c r="C206" s="155"/>
    </row>
    <row r="207" spans="1:3" x14ac:dyDescent="0.25">
      <c r="A207" s="115"/>
      <c r="B207" s="155"/>
      <c r="C207" s="155"/>
    </row>
    <row r="208" spans="1:3" x14ac:dyDescent="0.25">
      <c r="A208" s="115"/>
      <c r="B208" s="155"/>
      <c r="C208" s="155"/>
    </row>
    <row r="209" spans="1:3" x14ac:dyDescent="0.25">
      <c r="A209" s="115"/>
      <c r="B209" s="155"/>
      <c r="C209" s="155"/>
    </row>
    <row r="210" spans="1:3" x14ac:dyDescent="0.25">
      <c r="A210" s="115"/>
      <c r="B210" s="155"/>
      <c r="C210" s="155"/>
    </row>
    <row r="211" spans="1:3" x14ac:dyDescent="0.25">
      <c r="A211" s="115"/>
      <c r="B211" s="155"/>
      <c r="C211" s="155"/>
    </row>
    <row r="212" spans="1:3" x14ac:dyDescent="0.25">
      <c r="A212" s="115"/>
      <c r="B212" s="155"/>
      <c r="C212" s="155"/>
    </row>
    <row r="213" spans="1:3" x14ac:dyDescent="0.25">
      <c r="A213" s="115"/>
      <c r="B213" s="155"/>
      <c r="C213" s="155"/>
    </row>
    <row r="214" spans="1:3" x14ac:dyDescent="0.25">
      <c r="A214" s="115"/>
      <c r="B214" s="155"/>
      <c r="C214" s="155"/>
    </row>
    <row r="215" spans="1:3" x14ac:dyDescent="0.25">
      <c r="A215" s="115"/>
      <c r="B215" s="155"/>
      <c r="C215" s="155"/>
    </row>
    <row r="216" spans="1:3" x14ac:dyDescent="0.25">
      <c r="A216" s="115"/>
      <c r="B216" s="155"/>
      <c r="C216" s="155"/>
    </row>
    <row r="217" spans="1:3" x14ac:dyDescent="0.25">
      <c r="A217" s="115"/>
      <c r="B217" s="155"/>
      <c r="C217" s="155"/>
    </row>
    <row r="218" spans="1:3" x14ac:dyDescent="0.25">
      <c r="A218" s="115"/>
      <c r="B218" s="155"/>
      <c r="C218" s="155"/>
    </row>
    <row r="219" spans="1:3" x14ac:dyDescent="0.25">
      <c r="A219" s="115"/>
      <c r="B219" s="155"/>
      <c r="C219" s="155"/>
    </row>
    <row r="220" spans="1:3" x14ac:dyDescent="0.25">
      <c r="A220" s="115"/>
      <c r="B220" s="155"/>
      <c r="C220" s="155"/>
    </row>
    <row r="221" spans="1:3" x14ac:dyDescent="0.25">
      <c r="A221" s="115"/>
      <c r="B221" s="155"/>
      <c r="C221" s="155"/>
    </row>
    <row r="222" spans="1:3" x14ac:dyDescent="0.25">
      <c r="A222" s="115"/>
      <c r="B222" s="155"/>
      <c r="C222" s="155"/>
    </row>
    <row r="223" spans="1:3" x14ac:dyDescent="0.25">
      <c r="A223" s="115"/>
      <c r="B223" s="155"/>
      <c r="C223" s="155"/>
    </row>
    <row r="224" spans="1:3" x14ac:dyDescent="0.25">
      <c r="A224" s="115"/>
      <c r="B224" s="155"/>
      <c r="C224" s="155"/>
    </row>
    <row r="225" spans="1:3" x14ac:dyDescent="0.25">
      <c r="A225" s="115"/>
      <c r="B225" s="155"/>
      <c r="C225" s="155"/>
    </row>
    <row r="226" spans="1:3" x14ac:dyDescent="0.25">
      <c r="A226" s="115"/>
      <c r="B226" s="156">
        <f>SUM(B2:B225)</f>
        <v>306490844.79999995</v>
      </c>
      <c r="C226" s="156">
        <f>SUM(C2:C225)</f>
        <v>341704555.02999991</v>
      </c>
    </row>
  </sheetData>
  <mergeCells count="1">
    <mergeCell ref="A18:A1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40"/>
  <sheetViews>
    <sheetView tabSelected="1" topLeftCell="A113" zoomScale="85" zoomScaleNormal="85" workbookViewId="0">
      <selection activeCell="A127" sqref="A127:XFD127"/>
    </sheetView>
  </sheetViews>
  <sheetFormatPr defaultColWidth="9.140625" defaultRowHeight="15.75" x14ac:dyDescent="0.25"/>
  <cols>
    <col min="1" max="1" width="9.140625" style="42"/>
    <col min="2" max="2" width="4.7109375" style="42" customWidth="1"/>
    <col min="3" max="3" width="5.5703125" style="42" customWidth="1"/>
    <col min="4" max="4" width="5.140625" style="42" customWidth="1"/>
    <col min="5" max="5" width="6.42578125" style="42" customWidth="1"/>
    <col min="6" max="6" width="44.7109375" style="42" customWidth="1"/>
    <col min="7" max="10" width="16.7109375" style="70" customWidth="1"/>
    <col min="11" max="11" width="11.7109375" style="42" customWidth="1"/>
    <col min="12" max="12" width="12.85546875" style="42" customWidth="1"/>
    <col min="13" max="13" width="9.140625" style="42"/>
    <col min="14" max="14" width="16.28515625" style="42" bestFit="1" customWidth="1"/>
    <col min="15" max="16384" width="9.140625" style="42"/>
  </cols>
  <sheetData>
    <row r="1" spans="2:12" x14ac:dyDescent="0.25">
      <c r="B1" s="46"/>
      <c r="C1" s="46"/>
      <c r="D1" s="46"/>
      <c r="E1" s="46"/>
      <c r="F1" s="46"/>
      <c r="G1" s="61"/>
      <c r="H1" s="61"/>
      <c r="I1" s="61"/>
      <c r="J1" s="61"/>
      <c r="K1" s="46"/>
      <c r="L1" s="46"/>
    </row>
    <row r="2" spans="2:12" ht="15.75" customHeight="1" x14ac:dyDescent="0.25">
      <c r="B2" s="225" t="s">
        <v>14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2:12" x14ac:dyDescent="0.25">
      <c r="B3" s="46"/>
      <c r="C3" s="46"/>
      <c r="D3" s="46"/>
      <c r="E3" s="46"/>
      <c r="F3" s="46"/>
      <c r="G3" s="61"/>
      <c r="H3" s="61"/>
      <c r="I3" s="61"/>
      <c r="J3" s="62"/>
      <c r="K3" s="44"/>
      <c r="L3" s="44"/>
    </row>
    <row r="4" spans="2:12" ht="15.75" customHeight="1" x14ac:dyDescent="0.25">
      <c r="B4" s="225" t="s">
        <v>60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2:12" x14ac:dyDescent="0.25">
      <c r="B5" s="114"/>
      <c r="C5" s="114"/>
      <c r="D5" s="114"/>
      <c r="E5" s="114"/>
      <c r="F5" s="114"/>
      <c r="G5" s="61"/>
      <c r="H5" s="61"/>
      <c r="I5" s="61"/>
      <c r="J5" s="62"/>
      <c r="K5" s="44"/>
      <c r="L5" s="44"/>
    </row>
    <row r="6" spans="2:12" ht="15.75" customHeight="1" x14ac:dyDescent="0.25">
      <c r="B6" s="225" t="s">
        <v>42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2:12" x14ac:dyDescent="0.25">
      <c r="B7" s="114"/>
      <c r="C7" s="114"/>
      <c r="D7" s="114"/>
      <c r="E7" s="114"/>
      <c r="F7" s="114"/>
      <c r="G7" s="61"/>
      <c r="H7" s="61"/>
      <c r="I7" s="61"/>
      <c r="J7" s="62"/>
      <c r="K7" s="44"/>
      <c r="L7" s="44"/>
    </row>
    <row r="8" spans="2:12" ht="67.5" customHeight="1" x14ac:dyDescent="0.25">
      <c r="B8" s="228" t="s">
        <v>8</v>
      </c>
      <c r="C8" s="229"/>
      <c r="D8" s="229"/>
      <c r="E8" s="229"/>
      <c r="F8" s="230"/>
      <c r="G8" s="56" t="s">
        <v>451</v>
      </c>
      <c r="H8" s="56" t="s">
        <v>452</v>
      </c>
      <c r="I8" s="56" t="s">
        <v>453</v>
      </c>
      <c r="J8" s="32" t="s">
        <v>454</v>
      </c>
      <c r="K8" s="56" t="s">
        <v>28</v>
      </c>
      <c r="L8" s="56" t="s">
        <v>28</v>
      </c>
    </row>
    <row r="9" spans="2:12" x14ac:dyDescent="0.25">
      <c r="B9" s="228">
        <v>1</v>
      </c>
      <c r="C9" s="229"/>
      <c r="D9" s="229"/>
      <c r="E9" s="229"/>
      <c r="F9" s="230"/>
      <c r="G9" s="56">
        <v>2</v>
      </c>
      <c r="H9" s="56">
        <v>3</v>
      </c>
      <c r="I9" s="56">
        <v>4</v>
      </c>
      <c r="J9" s="63" t="s">
        <v>213</v>
      </c>
      <c r="K9" s="56" t="s">
        <v>216</v>
      </c>
      <c r="L9" s="56" t="s">
        <v>443</v>
      </c>
    </row>
    <row r="10" spans="2:12" x14ac:dyDescent="0.25">
      <c r="B10" s="64"/>
      <c r="C10" s="64"/>
      <c r="D10" s="64"/>
      <c r="E10" s="64"/>
      <c r="F10" s="64" t="s">
        <v>55</v>
      </c>
      <c r="G10" s="65">
        <f>+G11</f>
        <v>361040899.81000006</v>
      </c>
      <c r="H10" s="66">
        <f t="shared" ref="H10:J10" si="0">+H11</f>
        <v>376191931</v>
      </c>
      <c r="I10" s="66">
        <f t="shared" si="0"/>
        <v>394212718</v>
      </c>
      <c r="J10" s="65">
        <f t="shared" si="0"/>
        <v>385921677.46000004</v>
      </c>
      <c r="K10" s="67">
        <f>IFERROR(J10/G10*100,0)</f>
        <v>106.89140140717952</v>
      </c>
      <c r="L10" s="67">
        <f>IFERROR(J10/I10*100,0)</f>
        <v>97.896810487986343</v>
      </c>
    </row>
    <row r="11" spans="2:12" x14ac:dyDescent="0.25">
      <c r="B11" s="64">
        <v>6</v>
      </c>
      <c r="C11" s="64"/>
      <c r="D11" s="64"/>
      <c r="E11" s="64"/>
      <c r="F11" s="64" t="s">
        <v>3</v>
      </c>
      <c r="G11" s="68">
        <f>G12+G19+G25</f>
        <v>361040899.81000006</v>
      </c>
      <c r="H11" s="106">
        <f t="shared" ref="H11:J11" si="1">H12+H19+H25</f>
        <v>376191931</v>
      </c>
      <c r="I11" s="106">
        <f t="shared" si="1"/>
        <v>394212718</v>
      </c>
      <c r="J11" s="68">
        <f t="shared" si="1"/>
        <v>385921677.46000004</v>
      </c>
      <c r="K11" s="67">
        <f>IFERROR(J11/G11*100,0)</f>
        <v>106.89140140717952</v>
      </c>
      <c r="L11" s="67">
        <f t="shared" ref="L11:L28" si="2">IFERROR(J11/I11*100,0)</f>
        <v>97.896810487986343</v>
      </c>
    </row>
    <row r="12" spans="2:12" ht="31.5" x14ac:dyDescent="0.25">
      <c r="B12" s="119"/>
      <c r="C12" s="120">
        <v>63</v>
      </c>
      <c r="D12" s="120"/>
      <c r="E12" s="120"/>
      <c r="F12" s="120" t="s">
        <v>18</v>
      </c>
      <c r="G12" s="121">
        <f>G13+G16</f>
        <v>132437242.39</v>
      </c>
      <c r="H12" s="122">
        <f>H13+H16</f>
        <v>16519</v>
      </c>
      <c r="I12" s="122">
        <f>I13+I16</f>
        <v>16519</v>
      </c>
      <c r="J12" s="121">
        <f>J13+J16</f>
        <v>32220.31</v>
      </c>
      <c r="K12" s="123">
        <f t="shared" ref="K12:K28" si="3">IFERROR(J12/G12*100,0)</f>
        <v>2.4328738214827762E-2</v>
      </c>
      <c r="L12" s="123">
        <f t="shared" si="2"/>
        <v>195.05000302681762</v>
      </c>
    </row>
    <row r="13" spans="2:12" x14ac:dyDescent="0.25">
      <c r="B13" s="124"/>
      <c r="C13" s="124"/>
      <c r="D13" s="124">
        <v>632</v>
      </c>
      <c r="E13" s="124"/>
      <c r="F13" s="124" t="s">
        <v>35</v>
      </c>
      <c r="G13" s="125">
        <f>SUM(G14:G15)</f>
        <v>132434375.14</v>
      </c>
      <c r="H13" s="126">
        <f>SUM(H14:H15)</f>
        <v>15935</v>
      </c>
      <c r="I13" s="126">
        <f>SUM(I14:I15)</f>
        <v>15935</v>
      </c>
      <c r="J13" s="127">
        <f>SUM(J14:J15)</f>
        <v>31636.31</v>
      </c>
      <c r="K13" s="128">
        <f t="shared" si="3"/>
        <v>2.3888291817404955E-2</v>
      </c>
      <c r="L13" s="128">
        <f t="shared" si="2"/>
        <v>198.53347976153123</v>
      </c>
    </row>
    <row r="14" spans="2:12" x14ac:dyDescent="0.25">
      <c r="B14" s="71"/>
      <c r="C14" s="71"/>
      <c r="D14" s="71"/>
      <c r="E14" s="71">
        <v>6323</v>
      </c>
      <c r="F14" s="71" t="s">
        <v>144</v>
      </c>
      <c r="G14" s="117">
        <f>130896593.68+'Rashodi prema izvorima finan'!C15</f>
        <v>130923995.40000001</v>
      </c>
      <c r="H14" s="116">
        <v>15935</v>
      </c>
      <c r="I14" s="116">
        <v>15935</v>
      </c>
      <c r="J14" s="117">
        <v>31636.31</v>
      </c>
      <c r="K14" s="72">
        <f t="shared" si="3"/>
        <v>2.4163874546712771E-2</v>
      </c>
      <c r="L14" s="72">
        <f t="shared" si="2"/>
        <v>198.53347976153123</v>
      </c>
    </row>
    <row r="15" spans="2:12" x14ac:dyDescent="0.25">
      <c r="B15" s="71"/>
      <c r="C15" s="71"/>
      <c r="D15" s="73"/>
      <c r="E15" s="71">
        <v>6324</v>
      </c>
      <c r="F15" s="71" t="s">
        <v>143</v>
      </c>
      <c r="G15" s="118">
        <v>1510379.74</v>
      </c>
      <c r="H15" s="116"/>
      <c r="I15" s="116"/>
      <c r="J15" s="118"/>
      <c r="K15" s="72">
        <f t="shared" si="3"/>
        <v>0</v>
      </c>
      <c r="L15" s="72">
        <f t="shared" si="2"/>
        <v>0</v>
      </c>
    </row>
    <row r="16" spans="2:12" x14ac:dyDescent="0.25">
      <c r="B16" s="124"/>
      <c r="C16" s="124"/>
      <c r="D16" s="124">
        <v>639</v>
      </c>
      <c r="E16" s="124"/>
      <c r="F16" s="124" t="s">
        <v>210</v>
      </c>
      <c r="G16" s="125">
        <f>+G17+G18</f>
        <v>2867.25</v>
      </c>
      <c r="H16" s="126">
        <f>+H17+H18</f>
        <v>584</v>
      </c>
      <c r="I16" s="126">
        <f>+I17+I18</f>
        <v>584</v>
      </c>
      <c r="J16" s="127">
        <f>+J17+J18</f>
        <v>584</v>
      </c>
      <c r="K16" s="128"/>
      <c r="L16" s="128">
        <f t="shared" si="2"/>
        <v>100</v>
      </c>
    </row>
    <row r="17" spans="2:12" x14ac:dyDescent="0.25">
      <c r="B17" s="71"/>
      <c r="C17" s="71"/>
      <c r="D17" s="73"/>
      <c r="E17" s="71">
        <v>6391</v>
      </c>
      <c r="F17" s="71" t="s">
        <v>208</v>
      </c>
      <c r="G17" s="118"/>
      <c r="H17" s="116"/>
      <c r="I17" s="116"/>
      <c r="J17" s="118"/>
      <c r="K17" s="72">
        <f>IFERROR(J17/G17*100,0)</f>
        <v>0</v>
      </c>
      <c r="L17" s="72">
        <f t="shared" si="2"/>
        <v>0</v>
      </c>
    </row>
    <row r="18" spans="2:12" x14ac:dyDescent="0.25">
      <c r="B18" s="71"/>
      <c r="C18" s="71"/>
      <c r="D18" s="73"/>
      <c r="E18" s="71">
        <v>6392</v>
      </c>
      <c r="F18" s="71" t="s">
        <v>209</v>
      </c>
      <c r="G18" s="118">
        <v>2867.25</v>
      </c>
      <c r="H18" s="116">
        <v>584</v>
      </c>
      <c r="I18" s="116">
        <v>584</v>
      </c>
      <c r="J18" s="118">
        <v>584</v>
      </c>
      <c r="K18" s="72">
        <f>IFERROR(J18/G18*100,0)</f>
        <v>20.367948382596566</v>
      </c>
      <c r="L18" s="72">
        <f t="shared" si="2"/>
        <v>100</v>
      </c>
    </row>
    <row r="19" spans="2:12" ht="31.5" x14ac:dyDescent="0.25">
      <c r="B19" s="119"/>
      <c r="C19" s="120">
        <v>66</v>
      </c>
      <c r="D19" s="120"/>
      <c r="E19" s="120"/>
      <c r="F19" s="120" t="s">
        <v>21</v>
      </c>
      <c r="G19" s="121">
        <f>+G20+G23</f>
        <v>61766.64</v>
      </c>
      <c r="H19" s="122">
        <f>SUM(H20)</f>
        <v>15450</v>
      </c>
      <c r="I19" s="122">
        <f>SUM(I20)</f>
        <v>15450</v>
      </c>
      <c r="J19" s="121">
        <f>SUM(J20)</f>
        <v>23958.43</v>
      </c>
      <c r="K19" s="123">
        <f t="shared" si="3"/>
        <v>38.788624409551822</v>
      </c>
      <c r="L19" s="123">
        <f t="shared" si="2"/>
        <v>155.07074433656959</v>
      </c>
    </row>
    <row r="20" spans="2:12" x14ac:dyDescent="0.25">
      <c r="B20" s="124"/>
      <c r="C20" s="124"/>
      <c r="D20" s="124">
        <v>661</v>
      </c>
      <c r="E20" s="124"/>
      <c r="F20" s="124" t="s">
        <v>36</v>
      </c>
      <c r="G20" s="125">
        <f>SUM(G21:G22)</f>
        <v>61766.64</v>
      </c>
      <c r="H20" s="126">
        <f>SUM(H21:H22)</f>
        <v>15450</v>
      </c>
      <c r="I20" s="126">
        <f>SUM(I21:I22)</f>
        <v>15450</v>
      </c>
      <c r="J20" s="127">
        <f>SUM(J21:J22)</f>
        <v>23958.43</v>
      </c>
      <c r="K20" s="128">
        <f t="shared" si="3"/>
        <v>38.788624409551822</v>
      </c>
      <c r="L20" s="128">
        <f t="shared" si="2"/>
        <v>155.07074433656959</v>
      </c>
    </row>
    <row r="21" spans="2:12" x14ac:dyDescent="0.25">
      <c r="B21" s="71"/>
      <c r="C21" s="74"/>
      <c r="D21" s="73"/>
      <c r="E21" s="73">
        <v>6614</v>
      </c>
      <c r="F21" s="69" t="s">
        <v>37</v>
      </c>
      <c r="G21" s="118">
        <v>147.15</v>
      </c>
      <c r="H21" s="116">
        <v>450</v>
      </c>
      <c r="I21" s="116">
        <v>450</v>
      </c>
      <c r="J21" s="118">
        <v>79</v>
      </c>
      <c r="K21" s="72">
        <f t="shared" si="3"/>
        <v>53.68671423717295</v>
      </c>
      <c r="L21" s="72">
        <f t="shared" si="2"/>
        <v>17.555555555555554</v>
      </c>
    </row>
    <row r="22" spans="2:12" x14ac:dyDescent="0.25">
      <c r="B22" s="71"/>
      <c r="C22" s="71"/>
      <c r="D22" s="73"/>
      <c r="E22" s="73">
        <v>6615</v>
      </c>
      <c r="F22" s="69" t="s">
        <v>149</v>
      </c>
      <c r="G22" s="118">
        <v>61619.49</v>
      </c>
      <c r="H22" s="116">
        <v>15000</v>
      </c>
      <c r="I22" s="116">
        <v>15000</v>
      </c>
      <c r="J22" s="118">
        <v>23879.43</v>
      </c>
      <c r="K22" s="72">
        <f t="shared" si="3"/>
        <v>38.753047128432904</v>
      </c>
      <c r="L22" s="72">
        <f t="shared" si="2"/>
        <v>159.1962</v>
      </c>
    </row>
    <row r="23" spans="2:12" x14ac:dyDescent="0.25">
      <c r="B23" s="124"/>
      <c r="C23" s="124"/>
      <c r="D23" s="124">
        <v>663</v>
      </c>
      <c r="E23" s="124"/>
      <c r="F23" s="124" t="s">
        <v>161</v>
      </c>
      <c r="G23" s="125">
        <f>SUM(G24)</f>
        <v>0</v>
      </c>
      <c r="H23" s="126">
        <v>0</v>
      </c>
      <c r="I23" s="126">
        <v>0</v>
      </c>
      <c r="J23" s="127">
        <v>0</v>
      </c>
      <c r="K23" s="128">
        <f>IFERROR(J23/G23*100,0)</f>
        <v>0</v>
      </c>
      <c r="L23" s="128">
        <f t="shared" si="2"/>
        <v>0</v>
      </c>
    </row>
    <row r="24" spans="2:12" x14ac:dyDescent="0.25">
      <c r="B24" s="71"/>
      <c r="C24" s="71"/>
      <c r="D24" s="71"/>
      <c r="E24" s="71">
        <v>6632</v>
      </c>
      <c r="F24" s="71" t="s">
        <v>162</v>
      </c>
      <c r="G24" s="117">
        <f>1210.91-1210.91</f>
        <v>0</v>
      </c>
      <c r="H24" s="116">
        <v>0</v>
      </c>
      <c r="I24" s="116">
        <v>0</v>
      </c>
      <c r="J24" s="118">
        <v>0</v>
      </c>
      <c r="K24" s="72">
        <f>IFERROR(J24/G24*100,0)</f>
        <v>0</v>
      </c>
      <c r="L24" s="72">
        <f t="shared" si="2"/>
        <v>0</v>
      </c>
    </row>
    <row r="25" spans="2:12" ht="30.75" customHeight="1" x14ac:dyDescent="0.25">
      <c r="B25" s="119"/>
      <c r="C25" s="120">
        <v>67</v>
      </c>
      <c r="D25" s="120"/>
      <c r="E25" s="120"/>
      <c r="F25" s="120" t="s">
        <v>145</v>
      </c>
      <c r="G25" s="121">
        <f>SUM(G26)</f>
        <v>228541890.78000006</v>
      </c>
      <c r="H25" s="122">
        <f>SUM(H26)</f>
        <v>376159962</v>
      </c>
      <c r="I25" s="122">
        <f>SUM(I26)</f>
        <v>394180749</v>
      </c>
      <c r="J25" s="121">
        <f>SUM(J26)</f>
        <v>385865498.72000003</v>
      </c>
      <c r="K25" s="123">
        <f t="shared" si="3"/>
        <v>168.83797425630098</v>
      </c>
      <c r="L25" s="123">
        <f t="shared" si="2"/>
        <v>97.890498127801777</v>
      </c>
    </row>
    <row r="26" spans="2:12" x14ac:dyDescent="0.25">
      <c r="B26" s="124"/>
      <c r="C26" s="124"/>
      <c r="D26" s="124">
        <v>671</v>
      </c>
      <c r="E26" s="124"/>
      <c r="F26" s="124" t="s">
        <v>146</v>
      </c>
      <c r="G26" s="125">
        <f>SUM(G27:G28)</f>
        <v>228541890.78000006</v>
      </c>
      <c r="H26" s="126">
        <f>SUM(H27:H28)</f>
        <v>376159962</v>
      </c>
      <c r="I26" s="126">
        <f>SUM(I27:I28)</f>
        <v>394180749</v>
      </c>
      <c r="J26" s="127">
        <f>SUM(J27:J28)</f>
        <v>385865498.72000003</v>
      </c>
      <c r="K26" s="128">
        <f t="shared" si="3"/>
        <v>168.83797425630098</v>
      </c>
      <c r="L26" s="128">
        <f t="shared" si="2"/>
        <v>97.890498127801777</v>
      </c>
    </row>
    <row r="27" spans="2:12" ht="31.5" x14ac:dyDescent="0.25">
      <c r="B27" s="71"/>
      <c r="C27" s="71"/>
      <c r="D27" s="71"/>
      <c r="E27" s="71">
        <v>6711</v>
      </c>
      <c r="F27" s="75" t="s">
        <v>147</v>
      </c>
      <c r="G27" s="118">
        <v>227547920.41000006</v>
      </c>
      <c r="H27" s="116">
        <v>373983112</v>
      </c>
      <c r="I27" s="116">
        <v>392017950</v>
      </c>
      <c r="J27" s="118">
        <v>385039023.80000001</v>
      </c>
      <c r="K27" s="72">
        <f t="shared" si="3"/>
        <v>169.21227981615019</v>
      </c>
      <c r="L27" s="72">
        <f t="shared" si="2"/>
        <v>98.219743203085471</v>
      </c>
    </row>
    <row r="28" spans="2:12" ht="31.5" x14ac:dyDescent="0.25">
      <c r="B28" s="71"/>
      <c r="C28" s="71"/>
      <c r="D28" s="71"/>
      <c r="E28" s="71">
        <v>6712</v>
      </c>
      <c r="F28" s="75" t="s">
        <v>148</v>
      </c>
      <c r="G28" s="118">
        <v>993970.37</v>
      </c>
      <c r="H28" s="116">
        <v>2176850</v>
      </c>
      <c r="I28" s="116">
        <v>2162799</v>
      </c>
      <c r="J28" s="118">
        <v>826474.91999999993</v>
      </c>
      <c r="K28" s="72">
        <f t="shared" si="3"/>
        <v>83.148848793148616</v>
      </c>
      <c r="L28" s="72">
        <f t="shared" si="2"/>
        <v>38.21320982671066</v>
      </c>
    </row>
    <row r="29" spans="2:12" x14ac:dyDescent="0.25">
      <c r="B29" s="114"/>
      <c r="C29" s="114"/>
      <c r="D29" s="114"/>
      <c r="E29" s="114"/>
      <c r="F29" s="114"/>
      <c r="G29" s="61"/>
      <c r="H29" s="76"/>
      <c r="I29" s="76"/>
      <c r="J29" s="62"/>
      <c r="K29" s="77"/>
      <c r="L29" s="77"/>
    </row>
    <row r="30" spans="2:12" ht="59.25" customHeight="1" x14ac:dyDescent="0.25">
      <c r="B30" s="228" t="s">
        <v>8</v>
      </c>
      <c r="C30" s="229"/>
      <c r="D30" s="229"/>
      <c r="E30" s="229"/>
      <c r="F30" s="230"/>
      <c r="G30" s="56" t="s">
        <v>451</v>
      </c>
      <c r="H30" s="56" t="s">
        <v>452</v>
      </c>
      <c r="I30" s="56" t="s">
        <v>453</v>
      </c>
      <c r="J30" s="32" t="s">
        <v>454</v>
      </c>
      <c r="K30" s="56" t="s">
        <v>28</v>
      </c>
      <c r="L30" s="56" t="s">
        <v>28</v>
      </c>
    </row>
    <row r="31" spans="2:12" x14ac:dyDescent="0.25">
      <c r="B31" s="228">
        <v>1</v>
      </c>
      <c r="C31" s="229"/>
      <c r="D31" s="229"/>
      <c r="E31" s="229"/>
      <c r="F31" s="230"/>
      <c r="G31" s="56">
        <v>2</v>
      </c>
      <c r="H31" s="56">
        <v>3</v>
      </c>
      <c r="I31" s="56">
        <v>4</v>
      </c>
      <c r="J31" s="63" t="s">
        <v>213</v>
      </c>
      <c r="K31" s="56" t="s">
        <v>216</v>
      </c>
      <c r="L31" s="56" t="s">
        <v>443</v>
      </c>
    </row>
    <row r="32" spans="2:12" x14ac:dyDescent="0.25">
      <c r="B32" s="1"/>
      <c r="C32" s="1"/>
      <c r="D32" s="1"/>
      <c r="E32" s="1"/>
      <c r="F32" s="1" t="s">
        <v>54</v>
      </c>
      <c r="G32" s="33">
        <f>G33+G107</f>
        <v>361136295.78000003</v>
      </c>
      <c r="H32" s="107">
        <f>H33+H107</f>
        <v>376384212</v>
      </c>
      <c r="I32" s="107">
        <f>I33+I107</f>
        <v>394404999</v>
      </c>
      <c r="J32" s="33">
        <f>J33+J107</f>
        <v>385892980.44</v>
      </c>
      <c r="K32" s="208">
        <f t="shared" ref="K32:K37" si="4">IFERROR(J32/G32*100,0)</f>
        <v>106.85521919266776</v>
      </c>
      <c r="L32" s="208">
        <f>IFERROR(J32/I32*100,0)</f>
        <v>97.841807638954393</v>
      </c>
    </row>
    <row r="33" spans="2:12" x14ac:dyDescent="0.25">
      <c r="B33" s="2">
        <v>3</v>
      </c>
      <c r="C33" s="2"/>
      <c r="D33" s="2"/>
      <c r="E33" s="2"/>
      <c r="F33" s="2" t="s">
        <v>4</v>
      </c>
      <c r="G33" s="34">
        <f>G34+G43+G74+G79+G89+G96+G103</f>
        <v>358629078.42000002</v>
      </c>
      <c r="H33" s="108">
        <f>H34+H43+H74+H79+H89+H96+H103</f>
        <v>374056362</v>
      </c>
      <c r="I33" s="108">
        <f>I34+I43+I74+I79+I89+I96+I103</f>
        <v>392091200</v>
      </c>
      <c r="J33" s="34">
        <f>J34+J43+J74+J79+J89+J96+J103</f>
        <v>385064048.23000002</v>
      </c>
      <c r="K33" s="3">
        <f t="shared" si="4"/>
        <v>107.37111723524029</v>
      </c>
      <c r="L33" s="3">
        <f t="shared" ref="L33:L96" si="5">IFERROR(J33/I33*100,0)</f>
        <v>98.207776208698391</v>
      </c>
    </row>
    <row r="34" spans="2:12" x14ac:dyDescent="0.25">
      <c r="B34" s="4"/>
      <c r="C34" s="5">
        <v>31</v>
      </c>
      <c r="D34" s="5"/>
      <c r="E34" s="5"/>
      <c r="F34" s="5" t="s">
        <v>5</v>
      </c>
      <c r="G34" s="35">
        <f>G35+G38+G40</f>
        <v>44369599.57</v>
      </c>
      <c r="H34" s="6">
        <f>H35+H38+H40</f>
        <v>47853675</v>
      </c>
      <c r="I34" s="6">
        <f>I35+I38+I40</f>
        <v>47576675</v>
      </c>
      <c r="J34" s="35">
        <f>J35+J38+J40</f>
        <v>47216853.140000001</v>
      </c>
      <c r="K34" s="7">
        <f t="shared" si="4"/>
        <v>106.4171270365152</v>
      </c>
      <c r="L34" s="7">
        <f t="shared" si="5"/>
        <v>99.243701120349414</v>
      </c>
    </row>
    <row r="35" spans="2:12" x14ac:dyDescent="0.25">
      <c r="B35" s="8"/>
      <c r="C35" s="8"/>
      <c r="D35" s="8">
        <v>311</v>
      </c>
      <c r="E35" s="8"/>
      <c r="F35" s="8" t="s">
        <v>38</v>
      </c>
      <c r="G35" s="36">
        <f>SUM(G36:G37)</f>
        <v>37098832.210000001</v>
      </c>
      <c r="H35" s="9">
        <f>SUM(H36:H37)</f>
        <v>39902995</v>
      </c>
      <c r="I35" s="9">
        <f>SUM(I36:I37)</f>
        <v>39672995</v>
      </c>
      <c r="J35" s="36">
        <f>SUM(J36:J37)</f>
        <v>39553360.940000005</v>
      </c>
      <c r="K35" s="10">
        <f t="shared" si="4"/>
        <v>106.61618866088831</v>
      </c>
      <c r="L35" s="10">
        <f t="shared" si="5"/>
        <v>99.698449638097657</v>
      </c>
    </row>
    <row r="36" spans="2:12" x14ac:dyDescent="0.25">
      <c r="B36" s="11"/>
      <c r="C36" s="11"/>
      <c r="D36" s="11"/>
      <c r="E36" s="11">
        <v>3111</v>
      </c>
      <c r="F36" s="11" t="s">
        <v>39</v>
      </c>
      <c r="G36" s="40">
        <v>37087363.210000001</v>
      </c>
      <c r="H36" s="12">
        <v>39889975</v>
      </c>
      <c r="I36" s="12">
        <v>39659975</v>
      </c>
      <c r="J36" s="40">
        <v>39541507.270000003</v>
      </c>
      <c r="K36" s="13">
        <f t="shared" si="4"/>
        <v>106.61719746994113</v>
      </c>
      <c r="L36" s="13">
        <f t="shared" si="5"/>
        <v>99.70129146576619</v>
      </c>
    </row>
    <row r="37" spans="2:12" x14ac:dyDescent="0.25">
      <c r="B37" s="11"/>
      <c r="C37" s="11"/>
      <c r="D37" s="11"/>
      <c r="E37" s="11">
        <v>3113</v>
      </c>
      <c r="F37" s="11" t="s">
        <v>114</v>
      </c>
      <c r="G37" s="40">
        <v>11469</v>
      </c>
      <c r="H37" s="12">
        <v>13020</v>
      </c>
      <c r="I37" s="12">
        <v>13020</v>
      </c>
      <c r="J37" s="40">
        <v>11853.67</v>
      </c>
      <c r="K37" s="13">
        <f t="shared" si="4"/>
        <v>103.35399773301945</v>
      </c>
      <c r="L37" s="13">
        <f t="shared" si="5"/>
        <v>91.042012288786481</v>
      </c>
    </row>
    <row r="38" spans="2:12" x14ac:dyDescent="0.25">
      <c r="B38" s="8"/>
      <c r="C38" s="8"/>
      <c r="D38" s="8">
        <v>312</v>
      </c>
      <c r="E38" s="8"/>
      <c r="F38" s="8" t="s">
        <v>115</v>
      </c>
      <c r="G38" s="36">
        <f>SUM(G39)</f>
        <v>1620131.6</v>
      </c>
      <c r="H38" s="9">
        <f>SUM(H39)</f>
        <v>1700600</v>
      </c>
      <c r="I38" s="9">
        <f>SUM(I39)</f>
        <v>1683600</v>
      </c>
      <c r="J38" s="36">
        <f>SUM(J39)</f>
        <v>1600251.6100000003</v>
      </c>
      <c r="K38" s="10">
        <f t="shared" ref="K38:K101" si="6">IFERROR(J38/G38*100,0)</f>
        <v>98.772939803161691</v>
      </c>
      <c r="L38" s="10">
        <f t="shared" si="5"/>
        <v>95.049394749346661</v>
      </c>
    </row>
    <row r="39" spans="2:12" x14ac:dyDescent="0.25">
      <c r="B39" s="11"/>
      <c r="C39" s="11"/>
      <c r="D39" s="11"/>
      <c r="E39" s="11">
        <v>3121</v>
      </c>
      <c r="F39" s="11" t="s">
        <v>115</v>
      </c>
      <c r="G39" s="40">
        <v>1620131.6</v>
      </c>
      <c r="H39" s="12">
        <v>1700600</v>
      </c>
      <c r="I39" s="12">
        <v>1683600</v>
      </c>
      <c r="J39" s="40">
        <v>1600251.6100000003</v>
      </c>
      <c r="K39" s="13">
        <f t="shared" si="6"/>
        <v>98.772939803161691</v>
      </c>
      <c r="L39" s="13">
        <f t="shared" si="5"/>
        <v>95.049394749346661</v>
      </c>
    </row>
    <row r="40" spans="2:12" x14ac:dyDescent="0.25">
      <c r="B40" s="8"/>
      <c r="C40" s="8"/>
      <c r="D40" s="8">
        <v>313</v>
      </c>
      <c r="E40" s="8"/>
      <c r="F40" s="8" t="s">
        <v>116</v>
      </c>
      <c r="G40" s="36">
        <f>SUM(G41:G42)</f>
        <v>5650635.7599999988</v>
      </c>
      <c r="H40" s="9">
        <f>SUM(H41:H42)</f>
        <v>6250080</v>
      </c>
      <c r="I40" s="9">
        <f>SUM(I41:I42)</f>
        <v>6220080</v>
      </c>
      <c r="J40" s="36">
        <f>SUM(J41:J42)</f>
        <v>6063240.5899999999</v>
      </c>
      <c r="K40" s="10">
        <f t="shared" si="6"/>
        <v>107.30191871365642</v>
      </c>
      <c r="L40" s="10">
        <f t="shared" si="5"/>
        <v>97.478498508057783</v>
      </c>
    </row>
    <row r="41" spans="2:12" x14ac:dyDescent="0.25">
      <c r="B41" s="11"/>
      <c r="C41" s="11"/>
      <c r="D41" s="11"/>
      <c r="E41" s="11">
        <v>3132</v>
      </c>
      <c r="F41" s="11" t="s">
        <v>117</v>
      </c>
      <c r="G41" s="40">
        <v>5650568.9899999993</v>
      </c>
      <c r="H41" s="12">
        <v>6250080</v>
      </c>
      <c r="I41" s="12">
        <v>6220080</v>
      </c>
      <c r="J41" s="40">
        <v>6063240.5899999999</v>
      </c>
      <c r="K41" s="13">
        <f t="shared" si="6"/>
        <v>107.3031866477574</v>
      </c>
      <c r="L41" s="13">
        <f t="shared" si="5"/>
        <v>97.478498508057783</v>
      </c>
    </row>
    <row r="42" spans="2:12" x14ac:dyDescent="0.25">
      <c r="B42" s="11"/>
      <c r="C42" s="11"/>
      <c r="D42" s="11"/>
      <c r="E42" s="11">
        <v>3133</v>
      </c>
      <c r="F42" s="11" t="s">
        <v>163</v>
      </c>
      <c r="G42" s="40">
        <v>66.77</v>
      </c>
      <c r="H42" s="12">
        <v>0</v>
      </c>
      <c r="I42" s="12">
        <v>0</v>
      </c>
      <c r="J42" s="40">
        <v>0</v>
      </c>
      <c r="K42" s="13">
        <f t="shared" si="6"/>
        <v>0</v>
      </c>
      <c r="L42" s="13">
        <f t="shared" si="5"/>
        <v>0</v>
      </c>
    </row>
    <row r="43" spans="2:12" x14ac:dyDescent="0.25">
      <c r="B43" s="14"/>
      <c r="C43" s="14">
        <v>32</v>
      </c>
      <c r="D43" s="15"/>
      <c r="E43" s="15"/>
      <c r="F43" s="14" t="s">
        <v>15</v>
      </c>
      <c r="G43" s="35">
        <f>G44+G49+G54+G64+G66</f>
        <v>10502705.539999999</v>
      </c>
      <c r="H43" s="6">
        <f>H44+H49+H54+H64+H66</f>
        <v>10893910</v>
      </c>
      <c r="I43" s="6">
        <f>I44+I49+I54+I64+I66</f>
        <v>10851010</v>
      </c>
      <c r="J43" s="35">
        <f>J44+J49+J54+J64+J66</f>
        <v>10761092.449999999</v>
      </c>
      <c r="K43" s="7">
        <f t="shared" si="6"/>
        <v>102.46019379497903</v>
      </c>
      <c r="L43" s="7">
        <f t="shared" si="5"/>
        <v>99.171343957843547</v>
      </c>
    </row>
    <row r="44" spans="2:12" x14ac:dyDescent="0.25">
      <c r="B44" s="8"/>
      <c r="C44" s="8"/>
      <c r="D44" s="8">
        <v>321</v>
      </c>
      <c r="E44" s="8"/>
      <c r="F44" s="8" t="s">
        <v>40</v>
      </c>
      <c r="G44" s="36">
        <f>SUM(G45:G48)</f>
        <v>926254.77999999991</v>
      </c>
      <c r="H44" s="9">
        <f>SUM(H45:H48)</f>
        <v>1062250</v>
      </c>
      <c r="I44" s="9">
        <f>SUM(I45:I48)</f>
        <v>1052750</v>
      </c>
      <c r="J44" s="36">
        <f>SUM(J45:J48)</f>
        <v>937699.67999999993</v>
      </c>
      <c r="K44" s="10">
        <f t="shared" si="6"/>
        <v>101.23561035765991</v>
      </c>
      <c r="L44" s="10">
        <f t="shared" si="5"/>
        <v>89.07144906198053</v>
      </c>
    </row>
    <row r="45" spans="2:12" x14ac:dyDescent="0.25">
      <c r="B45" s="11"/>
      <c r="C45" s="16"/>
      <c r="D45" s="11"/>
      <c r="E45" s="11">
        <v>3211</v>
      </c>
      <c r="F45" s="17" t="s">
        <v>41</v>
      </c>
      <c r="G45" s="40">
        <v>138974.72</v>
      </c>
      <c r="H45" s="12">
        <v>165700</v>
      </c>
      <c r="I45" s="12">
        <v>164200</v>
      </c>
      <c r="J45" s="40">
        <v>122379.53</v>
      </c>
      <c r="K45" s="13">
        <f t="shared" si="6"/>
        <v>88.058842644187379</v>
      </c>
      <c r="L45" s="13">
        <f t="shared" si="5"/>
        <v>74.530773447015832</v>
      </c>
    </row>
    <row r="46" spans="2:12" ht="31.5" x14ac:dyDescent="0.25">
      <c r="B46" s="11"/>
      <c r="C46" s="16"/>
      <c r="D46" s="11"/>
      <c r="E46" s="11">
        <v>3212</v>
      </c>
      <c r="F46" s="17" t="s">
        <v>73</v>
      </c>
      <c r="G46" s="40">
        <v>742339.16999999993</v>
      </c>
      <c r="H46" s="12">
        <v>821500</v>
      </c>
      <c r="I46" s="12">
        <v>813500</v>
      </c>
      <c r="J46" s="40">
        <v>758693.84</v>
      </c>
      <c r="K46" s="13">
        <f t="shared" si="6"/>
        <v>102.20312636877291</v>
      </c>
      <c r="L46" s="13">
        <f t="shared" si="5"/>
        <v>93.262918254456054</v>
      </c>
    </row>
    <row r="47" spans="2:12" x14ac:dyDescent="0.25">
      <c r="B47" s="11"/>
      <c r="C47" s="16"/>
      <c r="D47" s="11"/>
      <c r="E47" s="11">
        <v>3213</v>
      </c>
      <c r="F47" s="17" t="s">
        <v>74</v>
      </c>
      <c r="G47" s="40">
        <v>44940.890000000007</v>
      </c>
      <c r="H47" s="12">
        <v>75000</v>
      </c>
      <c r="I47" s="12">
        <v>75000</v>
      </c>
      <c r="J47" s="40">
        <v>56626.31</v>
      </c>
      <c r="K47" s="13">
        <f t="shared" si="6"/>
        <v>126.00175474940525</v>
      </c>
      <c r="L47" s="13">
        <f t="shared" si="5"/>
        <v>75.501746666666662</v>
      </c>
    </row>
    <row r="48" spans="2:12" x14ac:dyDescent="0.25">
      <c r="B48" s="11"/>
      <c r="C48" s="16"/>
      <c r="D48" s="11"/>
      <c r="E48" s="11">
        <v>3214</v>
      </c>
      <c r="F48" s="17" t="s">
        <v>75</v>
      </c>
      <c r="G48" s="40">
        <v>0</v>
      </c>
      <c r="H48" s="12">
        <v>50</v>
      </c>
      <c r="I48" s="12">
        <v>50</v>
      </c>
      <c r="J48" s="40">
        <v>0</v>
      </c>
      <c r="K48" s="13">
        <f t="shared" si="6"/>
        <v>0</v>
      </c>
      <c r="L48" s="13">
        <f t="shared" si="5"/>
        <v>0</v>
      </c>
    </row>
    <row r="49" spans="2:12" x14ac:dyDescent="0.25">
      <c r="B49" s="8"/>
      <c r="C49" s="18"/>
      <c r="D49" s="8">
        <v>322</v>
      </c>
      <c r="E49" s="8"/>
      <c r="F49" s="19" t="s">
        <v>76</v>
      </c>
      <c r="G49" s="36">
        <f>SUM(G50:G53)</f>
        <v>790044.06</v>
      </c>
      <c r="H49" s="9">
        <f>SUM(H50:H53)</f>
        <v>971200</v>
      </c>
      <c r="I49" s="9">
        <f>SUM(I50:I53)</f>
        <v>944900</v>
      </c>
      <c r="J49" s="36">
        <f>SUM(J50:J53)</f>
        <v>799432.14</v>
      </c>
      <c r="K49" s="10">
        <f t="shared" si="6"/>
        <v>101.18829828300969</v>
      </c>
      <c r="L49" s="10">
        <f t="shared" si="5"/>
        <v>84.604946555191034</v>
      </c>
    </row>
    <row r="50" spans="2:12" x14ac:dyDescent="0.25">
      <c r="B50" s="11"/>
      <c r="C50" s="16"/>
      <c r="D50" s="11"/>
      <c r="E50" s="11">
        <v>3221</v>
      </c>
      <c r="F50" s="17" t="s">
        <v>77</v>
      </c>
      <c r="G50" s="40">
        <v>175373.12</v>
      </c>
      <c r="H50" s="12">
        <v>255500</v>
      </c>
      <c r="I50" s="12">
        <v>255500</v>
      </c>
      <c r="J50" s="40">
        <v>190590.62000000002</v>
      </c>
      <c r="K50" s="13">
        <f t="shared" si="6"/>
        <v>108.67721347490426</v>
      </c>
      <c r="L50" s="13">
        <f t="shared" si="5"/>
        <v>74.595154598825843</v>
      </c>
    </row>
    <row r="51" spans="2:12" x14ac:dyDescent="0.25">
      <c r="B51" s="11"/>
      <c r="C51" s="16"/>
      <c r="D51" s="11"/>
      <c r="E51" s="11">
        <v>3223</v>
      </c>
      <c r="F51" s="17" t="s">
        <v>78</v>
      </c>
      <c r="G51" s="40">
        <v>582717.81000000006</v>
      </c>
      <c r="H51" s="12">
        <v>682400</v>
      </c>
      <c r="I51" s="12">
        <v>657400</v>
      </c>
      <c r="J51" s="40">
        <v>584946.82000000007</v>
      </c>
      <c r="K51" s="13">
        <f t="shared" si="6"/>
        <v>100.38251962815414</v>
      </c>
      <c r="L51" s="13">
        <f t="shared" si="5"/>
        <v>88.978828719196841</v>
      </c>
    </row>
    <row r="52" spans="2:12" x14ac:dyDescent="0.25">
      <c r="B52" s="11"/>
      <c r="C52" s="16"/>
      <c r="D52" s="11"/>
      <c r="E52" s="11">
        <v>3225</v>
      </c>
      <c r="F52" s="17" t="s">
        <v>79</v>
      </c>
      <c r="G52" s="40">
        <v>29411.72</v>
      </c>
      <c r="H52" s="12">
        <v>29300</v>
      </c>
      <c r="I52" s="12">
        <v>28000</v>
      </c>
      <c r="J52" s="40">
        <v>21513.34</v>
      </c>
      <c r="K52" s="13">
        <f t="shared" si="6"/>
        <v>73.145467181110106</v>
      </c>
      <c r="L52" s="13">
        <f t="shared" si="5"/>
        <v>76.833357142857139</v>
      </c>
    </row>
    <row r="53" spans="2:12" x14ac:dyDescent="0.25">
      <c r="B53" s="11"/>
      <c r="C53" s="16"/>
      <c r="D53" s="11"/>
      <c r="E53" s="11">
        <v>3227</v>
      </c>
      <c r="F53" s="17" t="s">
        <v>80</v>
      </c>
      <c r="G53" s="40">
        <v>2541.41</v>
      </c>
      <c r="H53" s="12">
        <v>4000</v>
      </c>
      <c r="I53" s="12">
        <v>4000</v>
      </c>
      <c r="J53" s="40">
        <v>2381.36</v>
      </c>
      <c r="K53" s="13">
        <f t="shared" si="6"/>
        <v>93.702314856713414</v>
      </c>
      <c r="L53" s="13">
        <f t="shared" si="5"/>
        <v>59.533999999999999</v>
      </c>
    </row>
    <row r="54" spans="2:12" x14ac:dyDescent="0.25">
      <c r="B54" s="8"/>
      <c r="C54" s="18"/>
      <c r="D54" s="8">
        <v>323</v>
      </c>
      <c r="E54" s="8"/>
      <c r="F54" s="19" t="s">
        <v>81</v>
      </c>
      <c r="G54" s="36">
        <f>SUM(G55:G63)</f>
        <v>8596773.7599999998</v>
      </c>
      <c r="H54" s="9">
        <f>SUM(H55:H63)</f>
        <v>8658560</v>
      </c>
      <c r="I54" s="9">
        <f>SUM(I55:I63)</f>
        <v>8653360</v>
      </c>
      <c r="J54" s="36">
        <f>SUM(J55:J63)</f>
        <v>8801780.7799999993</v>
      </c>
      <c r="K54" s="10">
        <f t="shared" si="6"/>
        <v>102.38469716341586</v>
      </c>
      <c r="L54" s="10">
        <f t="shared" si="5"/>
        <v>101.71518092394167</v>
      </c>
    </row>
    <row r="55" spans="2:12" x14ac:dyDescent="0.25">
      <c r="B55" s="11"/>
      <c r="C55" s="16"/>
      <c r="D55" s="11"/>
      <c r="E55" s="11">
        <v>3231</v>
      </c>
      <c r="F55" s="17" t="s">
        <v>82</v>
      </c>
      <c r="G55" s="40">
        <v>625369.21000000008</v>
      </c>
      <c r="H55" s="12">
        <v>760300</v>
      </c>
      <c r="I55" s="12">
        <v>760100</v>
      </c>
      <c r="J55" s="40">
        <v>605271.09</v>
      </c>
      <c r="K55" s="13">
        <f t="shared" si="6"/>
        <v>96.786199307765713</v>
      </c>
      <c r="L55" s="13">
        <f t="shared" si="5"/>
        <v>79.630455203262727</v>
      </c>
    </row>
    <row r="56" spans="2:12" x14ac:dyDescent="0.25">
      <c r="B56" s="11"/>
      <c r="C56" s="16"/>
      <c r="D56" s="11"/>
      <c r="E56" s="11">
        <v>3232</v>
      </c>
      <c r="F56" s="17" t="s">
        <v>83</v>
      </c>
      <c r="G56" s="40">
        <v>1604803.9</v>
      </c>
      <c r="H56" s="12">
        <v>1562060</v>
      </c>
      <c r="I56" s="12">
        <v>1562060</v>
      </c>
      <c r="J56" s="40">
        <v>1604695.1099999999</v>
      </c>
      <c r="K56" s="13">
        <f t="shared" si="6"/>
        <v>99.993220978588099</v>
      </c>
      <c r="L56" s="13">
        <f t="shared" si="5"/>
        <v>102.72941564344518</v>
      </c>
    </row>
    <row r="57" spans="2:12" x14ac:dyDescent="0.25">
      <c r="B57" s="11"/>
      <c r="C57" s="16"/>
      <c r="D57" s="11"/>
      <c r="E57" s="11">
        <v>3233</v>
      </c>
      <c r="F57" s="17" t="s">
        <v>84</v>
      </c>
      <c r="G57" s="40">
        <v>102988.5</v>
      </c>
      <c r="H57" s="12">
        <v>107000</v>
      </c>
      <c r="I57" s="12">
        <v>107000</v>
      </c>
      <c r="J57" s="40">
        <v>60908.22</v>
      </c>
      <c r="K57" s="13">
        <f t="shared" si="6"/>
        <v>59.140797273481994</v>
      </c>
      <c r="L57" s="13">
        <f t="shared" si="5"/>
        <v>56.92357009345794</v>
      </c>
    </row>
    <row r="58" spans="2:12" x14ac:dyDescent="0.25">
      <c r="B58" s="11"/>
      <c r="C58" s="16"/>
      <c r="D58" s="11"/>
      <c r="E58" s="11">
        <v>3234</v>
      </c>
      <c r="F58" s="17" t="s">
        <v>85</v>
      </c>
      <c r="G58" s="40">
        <v>386218.74</v>
      </c>
      <c r="H58" s="12">
        <v>471000</v>
      </c>
      <c r="I58" s="12">
        <v>471000</v>
      </c>
      <c r="J58" s="40">
        <v>398469.68999999994</v>
      </c>
      <c r="K58" s="13">
        <f t="shared" si="6"/>
        <v>103.17202370863723</v>
      </c>
      <c r="L58" s="13">
        <f t="shared" si="5"/>
        <v>84.600783439490428</v>
      </c>
    </row>
    <row r="59" spans="2:12" x14ac:dyDescent="0.25">
      <c r="B59" s="11"/>
      <c r="C59" s="16"/>
      <c r="D59" s="11"/>
      <c r="E59" s="11">
        <v>3235</v>
      </c>
      <c r="F59" s="17" t="s">
        <v>86</v>
      </c>
      <c r="G59" s="40">
        <v>2819959.9200000004</v>
      </c>
      <c r="H59" s="12">
        <v>3003600</v>
      </c>
      <c r="I59" s="12">
        <v>3003600</v>
      </c>
      <c r="J59" s="40">
        <v>3266316.01</v>
      </c>
      <c r="K59" s="13">
        <f t="shared" si="6"/>
        <v>115.82845510797186</v>
      </c>
      <c r="L59" s="13">
        <f t="shared" si="5"/>
        <v>108.74670428818749</v>
      </c>
    </row>
    <row r="60" spans="2:12" x14ac:dyDescent="0.25">
      <c r="B60" s="11"/>
      <c r="C60" s="16"/>
      <c r="D60" s="11"/>
      <c r="E60" s="11">
        <v>3236</v>
      </c>
      <c r="F60" s="17" t="s">
        <v>87</v>
      </c>
      <c r="G60" s="40">
        <v>205408.6</v>
      </c>
      <c r="H60" s="12">
        <v>90600</v>
      </c>
      <c r="I60" s="12">
        <v>90600</v>
      </c>
      <c r="J60" s="40">
        <v>71489.960000000006</v>
      </c>
      <c r="K60" s="13">
        <f t="shared" si="6"/>
        <v>34.803781341190195</v>
      </c>
      <c r="L60" s="13">
        <f t="shared" si="5"/>
        <v>78.907240618101554</v>
      </c>
    </row>
    <row r="61" spans="2:12" x14ac:dyDescent="0.25">
      <c r="B61" s="11"/>
      <c r="C61" s="16"/>
      <c r="D61" s="11"/>
      <c r="E61" s="11">
        <v>3237</v>
      </c>
      <c r="F61" s="17" t="s">
        <v>88</v>
      </c>
      <c r="G61" s="40">
        <v>693252.85</v>
      </c>
      <c r="H61" s="12">
        <v>832500</v>
      </c>
      <c r="I61" s="12">
        <v>827500</v>
      </c>
      <c r="J61" s="40">
        <v>682563.12</v>
      </c>
      <c r="K61" s="13">
        <f t="shared" si="6"/>
        <v>98.458033025035533</v>
      </c>
      <c r="L61" s="13">
        <f t="shared" si="5"/>
        <v>82.484969184290023</v>
      </c>
    </row>
    <row r="62" spans="2:12" x14ac:dyDescent="0.25">
      <c r="B62" s="11"/>
      <c r="C62" s="16"/>
      <c r="D62" s="11"/>
      <c r="E62" s="11">
        <v>3238</v>
      </c>
      <c r="F62" s="17" t="s">
        <v>89</v>
      </c>
      <c r="G62" s="40">
        <v>1146953.03</v>
      </c>
      <c r="H62" s="12">
        <v>734000</v>
      </c>
      <c r="I62" s="12">
        <v>734000</v>
      </c>
      <c r="J62" s="40">
        <v>907729.41</v>
      </c>
      <c r="K62" s="13">
        <f t="shared" si="6"/>
        <v>79.142683811559394</v>
      </c>
      <c r="L62" s="13">
        <f t="shared" si="5"/>
        <v>123.66885694822889</v>
      </c>
    </row>
    <row r="63" spans="2:12" x14ac:dyDescent="0.25">
      <c r="B63" s="11"/>
      <c r="C63" s="16"/>
      <c r="D63" s="11"/>
      <c r="E63" s="11">
        <v>3239</v>
      </c>
      <c r="F63" s="17" t="s">
        <v>90</v>
      </c>
      <c r="G63" s="40">
        <v>1011819.01</v>
      </c>
      <c r="H63" s="12">
        <v>1097500</v>
      </c>
      <c r="I63" s="12">
        <v>1097500</v>
      </c>
      <c r="J63" s="40">
        <v>1204338.1700000002</v>
      </c>
      <c r="K63" s="13">
        <f t="shared" si="6"/>
        <v>119.02703527975819</v>
      </c>
      <c r="L63" s="13">
        <f t="shared" si="5"/>
        <v>109.73468519362189</v>
      </c>
    </row>
    <row r="64" spans="2:12" ht="31.5" x14ac:dyDescent="0.25">
      <c r="B64" s="8"/>
      <c r="C64" s="18"/>
      <c r="D64" s="8">
        <v>324</v>
      </c>
      <c r="E64" s="8"/>
      <c r="F64" s="19" t="s">
        <v>91</v>
      </c>
      <c r="G64" s="36">
        <f>SUM(G65)</f>
        <v>0</v>
      </c>
      <c r="H64" s="9">
        <f>SUM(H65)</f>
        <v>100</v>
      </c>
      <c r="I64" s="9">
        <f>SUM(I65)</f>
        <v>100</v>
      </c>
      <c r="J64" s="36">
        <f>SUM(J65)</f>
        <v>0</v>
      </c>
      <c r="K64" s="10">
        <f t="shared" si="6"/>
        <v>0</v>
      </c>
      <c r="L64" s="10">
        <f t="shared" si="5"/>
        <v>0</v>
      </c>
    </row>
    <row r="65" spans="2:12" ht="31.5" x14ac:dyDescent="0.25">
      <c r="B65" s="11"/>
      <c r="C65" s="16"/>
      <c r="D65" s="11"/>
      <c r="E65" s="11">
        <v>3241</v>
      </c>
      <c r="F65" s="17" t="s">
        <v>91</v>
      </c>
      <c r="G65" s="37">
        <v>0</v>
      </c>
      <c r="H65" s="12">
        <v>100</v>
      </c>
      <c r="I65" s="12">
        <v>100</v>
      </c>
      <c r="J65" s="40">
        <v>0</v>
      </c>
      <c r="K65" s="13">
        <f t="shared" si="6"/>
        <v>0</v>
      </c>
      <c r="L65" s="13">
        <f t="shared" si="5"/>
        <v>0</v>
      </c>
    </row>
    <row r="66" spans="2:12" x14ac:dyDescent="0.25">
      <c r="B66" s="8"/>
      <c r="C66" s="18"/>
      <c r="D66" s="8">
        <v>329</v>
      </c>
      <c r="E66" s="8"/>
      <c r="F66" s="19" t="s">
        <v>92</v>
      </c>
      <c r="G66" s="36">
        <f>SUM(G67:G73)</f>
        <v>189632.94</v>
      </c>
      <c r="H66" s="9">
        <f>SUM(H67:H73)</f>
        <v>201800</v>
      </c>
      <c r="I66" s="9">
        <f>SUM(I67:I73)</f>
        <v>199900</v>
      </c>
      <c r="J66" s="36">
        <f>SUM(J67:J73)</f>
        <v>222179.85</v>
      </c>
      <c r="K66" s="10">
        <f t="shared" si="6"/>
        <v>117.16310995336569</v>
      </c>
      <c r="L66" s="10">
        <f t="shared" si="5"/>
        <v>111.14549774887443</v>
      </c>
    </row>
    <row r="67" spans="2:12" ht="31.5" x14ac:dyDescent="0.25">
      <c r="B67" s="11"/>
      <c r="C67" s="16"/>
      <c r="D67" s="11"/>
      <c r="E67" s="11">
        <v>3291</v>
      </c>
      <c r="F67" s="17" t="s">
        <v>93</v>
      </c>
      <c r="G67" s="40">
        <v>34486.6</v>
      </c>
      <c r="H67" s="12">
        <v>35500</v>
      </c>
      <c r="I67" s="12">
        <v>35500</v>
      </c>
      <c r="J67" s="40">
        <v>34665.42</v>
      </c>
      <c r="K67" s="13">
        <f t="shared" si="6"/>
        <v>100.51852023684562</v>
      </c>
      <c r="L67" s="13">
        <f t="shared" si="5"/>
        <v>97.649070422535218</v>
      </c>
    </row>
    <row r="68" spans="2:12" x14ac:dyDescent="0.25">
      <c r="B68" s="11"/>
      <c r="C68" s="16"/>
      <c r="D68" s="11"/>
      <c r="E68" s="11">
        <v>3292</v>
      </c>
      <c r="F68" s="17" t="s">
        <v>94</v>
      </c>
      <c r="G68" s="40">
        <v>38269.96</v>
      </c>
      <c r="H68" s="12">
        <v>55000</v>
      </c>
      <c r="I68" s="12">
        <v>55000</v>
      </c>
      <c r="J68" s="40">
        <v>45419.1</v>
      </c>
      <c r="K68" s="13">
        <f t="shared" si="6"/>
        <v>118.68081388117469</v>
      </c>
      <c r="L68" s="13">
        <f t="shared" si="5"/>
        <v>82.580181818181813</v>
      </c>
    </row>
    <row r="69" spans="2:12" x14ac:dyDescent="0.25">
      <c r="B69" s="11"/>
      <c r="C69" s="16"/>
      <c r="D69" s="11"/>
      <c r="E69" s="11">
        <v>3293</v>
      </c>
      <c r="F69" s="17" t="s">
        <v>95</v>
      </c>
      <c r="G69" s="40">
        <v>42331.71</v>
      </c>
      <c r="H69" s="12">
        <v>36000</v>
      </c>
      <c r="I69" s="12">
        <v>34100</v>
      </c>
      <c r="J69" s="40">
        <v>54835.98</v>
      </c>
      <c r="K69" s="13">
        <f t="shared" si="6"/>
        <v>129.53877837677715</v>
      </c>
      <c r="L69" s="13">
        <f t="shared" si="5"/>
        <v>160.80932551319648</v>
      </c>
    </row>
    <row r="70" spans="2:12" x14ac:dyDescent="0.25">
      <c r="B70" s="11"/>
      <c r="C70" s="16"/>
      <c r="D70" s="11"/>
      <c r="E70" s="11">
        <v>3294</v>
      </c>
      <c r="F70" s="17" t="s">
        <v>96</v>
      </c>
      <c r="G70" s="40">
        <v>9714.0400000000009</v>
      </c>
      <c r="H70" s="12">
        <v>9900</v>
      </c>
      <c r="I70" s="12">
        <v>9900</v>
      </c>
      <c r="J70" s="40">
        <v>9714.0400000000009</v>
      </c>
      <c r="K70" s="13">
        <f t="shared" si="6"/>
        <v>100</v>
      </c>
      <c r="L70" s="13">
        <f t="shared" si="5"/>
        <v>98.12161616161616</v>
      </c>
    </row>
    <row r="71" spans="2:12" x14ac:dyDescent="0.25">
      <c r="B71" s="11"/>
      <c r="C71" s="16"/>
      <c r="D71" s="11"/>
      <c r="E71" s="11">
        <v>3295</v>
      </c>
      <c r="F71" s="17" t="s">
        <v>97</v>
      </c>
      <c r="G71" s="40">
        <v>28796.23</v>
      </c>
      <c r="H71" s="12">
        <v>53600</v>
      </c>
      <c r="I71" s="12">
        <v>53600</v>
      </c>
      <c r="J71" s="40">
        <v>20508.759999999998</v>
      </c>
      <c r="K71" s="13">
        <f t="shared" si="6"/>
        <v>71.220295156692387</v>
      </c>
      <c r="L71" s="13">
        <f t="shared" si="5"/>
        <v>38.262611940298505</v>
      </c>
    </row>
    <row r="72" spans="2:12" x14ac:dyDescent="0.25">
      <c r="B72" s="11"/>
      <c r="C72" s="16"/>
      <c r="D72" s="11"/>
      <c r="E72" s="11">
        <v>3296</v>
      </c>
      <c r="F72" s="17" t="s">
        <v>98</v>
      </c>
      <c r="G72" s="40">
        <v>27330.04</v>
      </c>
      <c r="H72" s="12">
        <v>5000</v>
      </c>
      <c r="I72" s="12">
        <v>5000</v>
      </c>
      <c r="J72" s="40">
        <v>48815.75</v>
      </c>
      <c r="K72" s="13">
        <f t="shared" si="6"/>
        <v>178.61572833409681</v>
      </c>
      <c r="L72" s="13">
        <f t="shared" si="5"/>
        <v>976.31499999999994</v>
      </c>
    </row>
    <row r="73" spans="2:12" x14ac:dyDescent="0.25">
      <c r="B73" s="11"/>
      <c r="C73" s="16"/>
      <c r="D73" s="11"/>
      <c r="E73" s="11">
        <v>3299</v>
      </c>
      <c r="F73" s="17" t="s">
        <v>92</v>
      </c>
      <c r="G73" s="40">
        <v>8704.36</v>
      </c>
      <c r="H73" s="12">
        <v>6800</v>
      </c>
      <c r="I73" s="12">
        <v>6800</v>
      </c>
      <c r="J73" s="40">
        <v>8220.7999999999993</v>
      </c>
      <c r="K73" s="13">
        <f t="shared" si="6"/>
        <v>94.444623154373204</v>
      </c>
      <c r="L73" s="13">
        <f t="shared" si="5"/>
        <v>120.89411764705882</v>
      </c>
    </row>
    <row r="74" spans="2:12" x14ac:dyDescent="0.25">
      <c r="B74" s="14"/>
      <c r="C74" s="14">
        <v>34</v>
      </c>
      <c r="D74" s="14"/>
      <c r="E74" s="14"/>
      <c r="F74" s="20" t="s">
        <v>99</v>
      </c>
      <c r="G74" s="35">
        <f>SUM(G75)</f>
        <v>175982</v>
      </c>
      <c r="H74" s="6">
        <f>SUM(H75)</f>
        <v>190500</v>
      </c>
      <c r="I74" s="6">
        <f>SUM(I75)</f>
        <v>203500</v>
      </c>
      <c r="J74" s="35">
        <f>SUM(J75)</f>
        <v>202534.73</v>
      </c>
      <c r="K74" s="7">
        <f t="shared" si="6"/>
        <v>115.08832153288404</v>
      </c>
      <c r="L74" s="7">
        <f t="shared" si="5"/>
        <v>99.525665847665863</v>
      </c>
    </row>
    <row r="75" spans="2:12" x14ac:dyDescent="0.25">
      <c r="B75" s="8"/>
      <c r="C75" s="18"/>
      <c r="D75" s="8">
        <v>343</v>
      </c>
      <c r="E75" s="8"/>
      <c r="F75" s="19" t="s">
        <v>100</v>
      </c>
      <c r="G75" s="36">
        <f>SUM(G76:G78)</f>
        <v>175982</v>
      </c>
      <c r="H75" s="9">
        <f>SUM(H76:H78)</f>
        <v>190500</v>
      </c>
      <c r="I75" s="9">
        <f>SUM(I76:I78)</f>
        <v>203500</v>
      </c>
      <c r="J75" s="36">
        <f>SUM(J76:J78)</f>
        <v>202534.73</v>
      </c>
      <c r="K75" s="10">
        <f t="shared" si="6"/>
        <v>115.08832153288404</v>
      </c>
      <c r="L75" s="10">
        <f t="shared" si="5"/>
        <v>99.525665847665863</v>
      </c>
    </row>
    <row r="76" spans="2:12" x14ac:dyDescent="0.25">
      <c r="B76" s="11"/>
      <c r="C76" s="16"/>
      <c r="D76" s="11"/>
      <c r="E76" s="11">
        <v>3431</v>
      </c>
      <c r="F76" s="17" t="s">
        <v>101</v>
      </c>
      <c r="G76" s="40">
        <v>171398.64</v>
      </c>
      <c r="H76" s="12">
        <v>183000</v>
      </c>
      <c r="I76" s="12">
        <v>196000</v>
      </c>
      <c r="J76" s="40">
        <v>201538.37</v>
      </c>
      <c r="K76" s="13">
        <f t="shared" si="6"/>
        <v>117.58457943423588</v>
      </c>
      <c r="L76" s="13">
        <f t="shared" si="5"/>
        <v>102.82569897959183</v>
      </c>
    </row>
    <row r="77" spans="2:12" x14ac:dyDescent="0.25">
      <c r="B77" s="11"/>
      <c r="C77" s="16"/>
      <c r="D77" s="11"/>
      <c r="E77" s="11">
        <v>3433</v>
      </c>
      <c r="F77" s="17" t="s">
        <v>102</v>
      </c>
      <c r="G77" s="40">
        <v>4459.53</v>
      </c>
      <c r="H77" s="12">
        <v>7200</v>
      </c>
      <c r="I77" s="12">
        <v>7200</v>
      </c>
      <c r="J77" s="40">
        <v>909.69</v>
      </c>
      <c r="K77" s="13">
        <f t="shared" si="6"/>
        <v>20.398786419196643</v>
      </c>
      <c r="L77" s="13">
        <f t="shared" si="5"/>
        <v>12.634583333333335</v>
      </c>
    </row>
    <row r="78" spans="2:12" x14ac:dyDescent="0.25">
      <c r="B78" s="11"/>
      <c r="C78" s="16"/>
      <c r="D78" s="11"/>
      <c r="E78" s="11">
        <v>3434</v>
      </c>
      <c r="F78" s="17" t="s">
        <v>103</v>
      </c>
      <c r="G78" s="40">
        <v>123.83</v>
      </c>
      <c r="H78" s="12">
        <v>300</v>
      </c>
      <c r="I78" s="12">
        <v>300</v>
      </c>
      <c r="J78" s="40">
        <v>86.67</v>
      </c>
      <c r="K78" s="13">
        <f t="shared" si="6"/>
        <v>69.991116853751109</v>
      </c>
      <c r="L78" s="13">
        <f t="shared" si="5"/>
        <v>28.89</v>
      </c>
    </row>
    <row r="79" spans="2:12" x14ac:dyDescent="0.25">
      <c r="B79" s="14"/>
      <c r="C79" s="21">
        <v>35</v>
      </c>
      <c r="D79" s="14"/>
      <c r="E79" s="14"/>
      <c r="F79" s="20" t="s">
        <v>118</v>
      </c>
      <c r="G79" s="35">
        <f>G80+G83+G87</f>
        <v>118651775.40000001</v>
      </c>
      <c r="H79" s="6">
        <f>H80+H83+H87</f>
        <v>130021255</v>
      </c>
      <c r="I79" s="6">
        <f>I80+I83+I87</f>
        <v>130757500</v>
      </c>
      <c r="J79" s="35">
        <f>J80+J83+J87</f>
        <v>123345717.78999999</v>
      </c>
      <c r="K79" s="7">
        <f t="shared" si="6"/>
        <v>103.95606586936918</v>
      </c>
      <c r="L79" s="7">
        <f t="shared" si="5"/>
        <v>94.331658061679065</v>
      </c>
    </row>
    <row r="80" spans="2:12" ht="31.5" x14ac:dyDescent="0.25">
      <c r="B80" s="8"/>
      <c r="C80" s="18"/>
      <c r="D80" s="8">
        <v>351</v>
      </c>
      <c r="E80" s="8"/>
      <c r="F80" s="19" t="s">
        <v>119</v>
      </c>
      <c r="G80" s="36">
        <f>SUM(G81:G82)</f>
        <v>876352.43</v>
      </c>
      <c r="H80" s="9">
        <f>SUM(H81:H82)</f>
        <v>806000</v>
      </c>
      <c r="I80" s="9">
        <f>SUM(I81:I82)</f>
        <v>806000</v>
      </c>
      <c r="J80" s="36">
        <f>SUM(J81:J82)</f>
        <v>588964.08000000007</v>
      </c>
      <c r="K80" s="10">
        <f t="shared" si="6"/>
        <v>67.206304203435607</v>
      </c>
      <c r="L80" s="10">
        <f t="shared" si="5"/>
        <v>73.072466501240712</v>
      </c>
    </row>
    <row r="81" spans="2:12" ht="31.5" x14ac:dyDescent="0.25">
      <c r="B81" s="11"/>
      <c r="C81" s="16"/>
      <c r="D81" s="11"/>
      <c r="E81" s="11">
        <v>3511</v>
      </c>
      <c r="F81" s="17" t="s">
        <v>120</v>
      </c>
      <c r="G81" s="40">
        <v>2954.41</v>
      </c>
      <c r="H81" s="12">
        <v>6000</v>
      </c>
      <c r="I81" s="12">
        <v>6000</v>
      </c>
      <c r="J81" s="40">
        <v>0</v>
      </c>
      <c r="K81" s="13">
        <f t="shared" si="6"/>
        <v>0</v>
      </c>
      <c r="L81" s="13">
        <f t="shared" si="5"/>
        <v>0</v>
      </c>
    </row>
    <row r="82" spans="2:12" ht="17.25" customHeight="1" x14ac:dyDescent="0.25">
      <c r="B82" s="11"/>
      <c r="C82" s="16"/>
      <c r="D82" s="11"/>
      <c r="E82" s="11">
        <v>3512</v>
      </c>
      <c r="F82" s="17" t="s">
        <v>119</v>
      </c>
      <c r="G82" s="40">
        <v>873398.02</v>
      </c>
      <c r="H82" s="12">
        <v>800000</v>
      </c>
      <c r="I82" s="12">
        <v>800000</v>
      </c>
      <c r="J82" s="40">
        <v>588964.08000000007</v>
      </c>
      <c r="K82" s="13">
        <f t="shared" si="6"/>
        <v>67.433640392269268</v>
      </c>
      <c r="L82" s="13">
        <f t="shared" si="5"/>
        <v>73.62051000000001</v>
      </c>
    </row>
    <row r="83" spans="2:12" ht="30.75" customHeight="1" x14ac:dyDescent="0.25">
      <c r="B83" s="8"/>
      <c r="C83" s="18"/>
      <c r="D83" s="8">
        <v>352</v>
      </c>
      <c r="E83" s="8"/>
      <c r="F83" s="19" t="s">
        <v>121</v>
      </c>
      <c r="G83" s="36">
        <f>SUM(G84:G86)</f>
        <v>24597180.059999999</v>
      </c>
      <c r="H83" s="9">
        <f>SUM(H84:H86)</f>
        <v>22964195</v>
      </c>
      <c r="I83" s="9">
        <f>SUM(I84:I86)</f>
        <v>23700440</v>
      </c>
      <c r="J83" s="36">
        <f>SUM(J84:J86)</f>
        <v>23840440.16</v>
      </c>
      <c r="K83" s="10">
        <f t="shared" si="6"/>
        <v>96.92346887670017</v>
      </c>
      <c r="L83" s="10">
        <f t="shared" si="5"/>
        <v>100.59070700797118</v>
      </c>
    </row>
    <row r="84" spans="2:12" ht="31.5" x14ac:dyDescent="0.25">
      <c r="B84" s="11"/>
      <c r="C84" s="16"/>
      <c r="D84" s="11"/>
      <c r="E84" s="11">
        <v>3521</v>
      </c>
      <c r="F84" s="17" t="s">
        <v>122</v>
      </c>
      <c r="G84" s="40">
        <v>28782.03</v>
      </c>
      <c r="H84" s="12">
        <v>37000</v>
      </c>
      <c r="I84" s="12">
        <v>37000</v>
      </c>
      <c r="J84" s="40">
        <v>39084.06</v>
      </c>
      <c r="K84" s="13">
        <f t="shared" si="6"/>
        <v>135.79327100972378</v>
      </c>
      <c r="L84" s="13">
        <f t="shared" si="5"/>
        <v>105.63259459459459</v>
      </c>
    </row>
    <row r="85" spans="2:12" ht="31.5" x14ac:dyDescent="0.25">
      <c r="B85" s="11"/>
      <c r="C85" s="16"/>
      <c r="D85" s="11"/>
      <c r="E85" s="11">
        <v>3522</v>
      </c>
      <c r="F85" s="17" t="s">
        <v>123</v>
      </c>
      <c r="G85" s="40">
        <v>13405760.85</v>
      </c>
      <c r="H85" s="12">
        <v>13414400</v>
      </c>
      <c r="I85" s="12">
        <v>13770450</v>
      </c>
      <c r="J85" s="40">
        <v>13956356.75</v>
      </c>
      <c r="K85" s="13">
        <f t="shared" si="6"/>
        <v>104.10715890101829</v>
      </c>
      <c r="L85" s="13">
        <f t="shared" si="5"/>
        <v>101.35004121143463</v>
      </c>
    </row>
    <row r="86" spans="2:12" ht="17.25" customHeight="1" x14ac:dyDescent="0.25">
      <c r="B86" s="11"/>
      <c r="C86" s="16"/>
      <c r="D86" s="11"/>
      <c r="E86" s="11">
        <v>3523</v>
      </c>
      <c r="F86" s="17" t="s">
        <v>124</v>
      </c>
      <c r="G86" s="40">
        <v>11162637.18</v>
      </c>
      <c r="H86" s="12">
        <v>9512795</v>
      </c>
      <c r="I86" s="12">
        <v>9892990</v>
      </c>
      <c r="J86" s="40">
        <v>9844999.3499999996</v>
      </c>
      <c r="K86" s="13">
        <f t="shared" si="6"/>
        <v>88.195998770247584</v>
      </c>
      <c r="L86" s="13">
        <f t="shared" si="5"/>
        <v>99.514902471345863</v>
      </c>
    </row>
    <row r="87" spans="2:12" ht="31.5" x14ac:dyDescent="0.25">
      <c r="B87" s="8"/>
      <c r="C87" s="18"/>
      <c r="D87" s="8">
        <v>353</v>
      </c>
      <c r="E87" s="8"/>
      <c r="F87" s="19" t="s">
        <v>211</v>
      </c>
      <c r="G87" s="36">
        <f>SUM(G88)</f>
        <v>93178242.910000011</v>
      </c>
      <c r="H87" s="9">
        <f>SUM(H88)</f>
        <v>106251060</v>
      </c>
      <c r="I87" s="9">
        <f>SUM(I88)</f>
        <v>106251060</v>
      </c>
      <c r="J87" s="36">
        <f>SUM(J88)</f>
        <v>98916313.549999982</v>
      </c>
      <c r="K87" s="10">
        <f t="shared" si="6"/>
        <v>106.15816574856677</v>
      </c>
      <c r="L87" s="10">
        <f t="shared" si="5"/>
        <v>93.096778093319713</v>
      </c>
    </row>
    <row r="88" spans="2:12" ht="31.5" x14ac:dyDescent="0.25">
      <c r="B88" s="11"/>
      <c r="C88" s="16"/>
      <c r="D88" s="11"/>
      <c r="E88" s="11">
        <v>3531</v>
      </c>
      <c r="F88" s="17" t="s">
        <v>211</v>
      </c>
      <c r="G88" s="40">
        <v>93178242.910000011</v>
      </c>
      <c r="H88" s="12">
        <v>106251060</v>
      </c>
      <c r="I88" s="12">
        <v>106251060</v>
      </c>
      <c r="J88" s="40">
        <v>98916313.549999982</v>
      </c>
      <c r="K88" s="13">
        <f t="shared" si="6"/>
        <v>106.15816574856677</v>
      </c>
      <c r="L88" s="13">
        <f t="shared" si="5"/>
        <v>93.096778093319713</v>
      </c>
    </row>
    <row r="89" spans="2:12" ht="31.5" x14ac:dyDescent="0.25">
      <c r="B89" s="14"/>
      <c r="C89" s="21">
        <v>36</v>
      </c>
      <c r="D89" s="14"/>
      <c r="E89" s="14"/>
      <c r="F89" s="20" t="s">
        <v>125</v>
      </c>
      <c r="G89" s="35">
        <f>G90+G92+G94</f>
        <v>20766841.780000001</v>
      </c>
      <c r="H89" s="6">
        <f>H90+H92+H94</f>
        <v>9664260</v>
      </c>
      <c r="I89" s="6">
        <f>I90+I92+I94</f>
        <v>9691512</v>
      </c>
      <c r="J89" s="35">
        <f>J90+J92+J94</f>
        <v>9486609.9299999997</v>
      </c>
      <c r="K89" s="7">
        <f t="shared" si="6"/>
        <v>45.681524569307911</v>
      </c>
      <c r="L89" s="7">
        <f t="shared" si="5"/>
        <v>97.885757454564356</v>
      </c>
    </row>
    <row r="90" spans="2:12" x14ac:dyDescent="0.25">
      <c r="B90" s="8"/>
      <c r="C90" s="18"/>
      <c r="D90" s="8">
        <v>363</v>
      </c>
      <c r="E90" s="8"/>
      <c r="F90" s="19" t="s">
        <v>126</v>
      </c>
      <c r="G90" s="36">
        <f>SUM(G91)</f>
        <v>6876969.5</v>
      </c>
      <c r="H90" s="9">
        <f>SUM(H91)</f>
        <v>6790000</v>
      </c>
      <c r="I90" s="9">
        <f>SUM(I91)</f>
        <v>6828147</v>
      </c>
      <c r="J90" s="36">
        <f>SUM(J91)</f>
        <v>6911801.4099999992</v>
      </c>
      <c r="K90" s="10">
        <f t="shared" si="6"/>
        <v>100.50650086495222</v>
      </c>
      <c r="L90" s="10">
        <f t="shared" si="5"/>
        <v>101.22514072998135</v>
      </c>
    </row>
    <row r="91" spans="2:12" x14ac:dyDescent="0.25">
      <c r="B91" s="11"/>
      <c r="C91" s="16"/>
      <c r="D91" s="11"/>
      <c r="E91" s="11">
        <v>3631</v>
      </c>
      <c r="F91" s="17" t="s">
        <v>127</v>
      </c>
      <c r="G91" s="40">
        <v>6876969.5</v>
      </c>
      <c r="H91" s="12">
        <v>6790000</v>
      </c>
      <c r="I91" s="12">
        <v>6828147</v>
      </c>
      <c r="J91" s="40">
        <v>6911801.4099999992</v>
      </c>
      <c r="K91" s="13">
        <f t="shared" si="6"/>
        <v>100.50650086495222</v>
      </c>
      <c r="L91" s="13">
        <f t="shared" si="5"/>
        <v>101.22514072998135</v>
      </c>
    </row>
    <row r="92" spans="2:12" ht="25.5" customHeight="1" x14ac:dyDescent="0.25">
      <c r="B92" s="8"/>
      <c r="C92" s="18"/>
      <c r="D92" s="8">
        <v>366</v>
      </c>
      <c r="E92" s="8"/>
      <c r="F92" s="19" t="s">
        <v>128</v>
      </c>
      <c r="G92" s="36">
        <f>SUM(G93)</f>
        <v>1935464.65</v>
      </c>
      <c r="H92" s="9">
        <f>SUM(H93)</f>
        <v>1074250</v>
      </c>
      <c r="I92" s="9">
        <f>SUM(I93)</f>
        <v>1063355</v>
      </c>
      <c r="J92" s="36">
        <f>SUM(J93)</f>
        <v>875974.74</v>
      </c>
      <c r="K92" s="10">
        <f t="shared" si="6"/>
        <v>45.259144361019459</v>
      </c>
      <c r="L92" s="10">
        <f t="shared" si="5"/>
        <v>82.378391035919336</v>
      </c>
    </row>
    <row r="93" spans="2:12" ht="31.5" x14ac:dyDescent="0.25">
      <c r="B93" s="11"/>
      <c r="C93" s="16"/>
      <c r="D93" s="11"/>
      <c r="E93" s="11">
        <v>3661</v>
      </c>
      <c r="F93" s="17" t="s">
        <v>129</v>
      </c>
      <c r="G93" s="40">
        <v>1935464.65</v>
      </c>
      <c r="H93" s="12">
        <v>1074250</v>
      </c>
      <c r="I93" s="12">
        <v>1063355</v>
      </c>
      <c r="J93" s="40">
        <v>875974.74</v>
      </c>
      <c r="K93" s="13">
        <f t="shared" si="6"/>
        <v>45.259144361019459</v>
      </c>
      <c r="L93" s="13">
        <f t="shared" si="5"/>
        <v>82.378391035919336</v>
      </c>
    </row>
    <row r="94" spans="2:12" x14ac:dyDescent="0.25">
      <c r="B94" s="8"/>
      <c r="C94" s="18"/>
      <c r="D94" s="8">
        <v>368</v>
      </c>
      <c r="E94" s="8"/>
      <c r="F94" s="19" t="s">
        <v>130</v>
      </c>
      <c r="G94" s="36">
        <f>SUM(G95)</f>
        <v>11954407.630000001</v>
      </c>
      <c r="H94" s="9">
        <f>SUM(H95)</f>
        <v>1800010</v>
      </c>
      <c r="I94" s="9">
        <f>SUM(I95)</f>
        <v>1800010</v>
      </c>
      <c r="J94" s="36">
        <f>SUM(J95)</f>
        <v>1698833.7799999998</v>
      </c>
      <c r="K94" s="10">
        <f t="shared" si="6"/>
        <v>14.210940705557986</v>
      </c>
      <c r="L94" s="10">
        <f t="shared" si="5"/>
        <v>94.379130115943781</v>
      </c>
    </row>
    <row r="95" spans="2:12" x14ac:dyDescent="0.25">
      <c r="B95" s="11"/>
      <c r="C95" s="16"/>
      <c r="D95" s="11"/>
      <c r="E95" s="11">
        <v>3681</v>
      </c>
      <c r="F95" s="17" t="s">
        <v>131</v>
      </c>
      <c r="G95" s="40">
        <v>11954407.630000001</v>
      </c>
      <c r="H95" s="12">
        <v>1800010</v>
      </c>
      <c r="I95" s="12">
        <v>1800010</v>
      </c>
      <c r="J95" s="40">
        <v>1698833.7799999998</v>
      </c>
      <c r="K95" s="13">
        <f t="shared" si="6"/>
        <v>14.210940705557986</v>
      </c>
      <c r="L95" s="13">
        <f t="shared" si="5"/>
        <v>94.379130115943781</v>
      </c>
    </row>
    <row r="96" spans="2:12" ht="31.5" x14ac:dyDescent="0.25">
      <c r="B96" s="14"/>
      <c r="C96" s="21">
        <v>37</v>
      </c>
      <c r="D96" s="14"/>
      <c r="E96" s="14"/>
      <c r="F96" s="20" t="s">
        <v>132</v>
      </c>
      <c r="G96" s="35">
        <f>G97+G100</f>
        <v>162048077.89000002</v>
      </c>
      <c r="H96" s="6">
        <f>H97+H100</f>
        <v>172920282</v>
      </c>
      <c r="I96" s="6">
        <f>I97+I100</f>
        <v>190603203</v>
      </c>
      <c r="J96" s="35">
        <f>J97+J100</f>
        <v>191668918.03</v>
      </c>
      <c r="K96" s="7">
        <f t="shared" si="6"/>
        <v>118.2790444204509</v>
      </c>
      <c r="L96" s="7">
        <f t="shared" si="5"/>
        <v>100.55912755568961</v>
      </c>
    </row>
    <row r="97" spans="2:14" ht="31.5" x14ac:dyDescent="0.25">
      <c r="B97" s="8"/>
      <c r="C97" s="18"/>
      <c r="D97" s="8">
        <v>371</v>
      </c>
      <c r="E97" s="8"/>
      <c r="F97" s="19" t="s">
        <v>133</v>
      </c>
      <c r="G97" s="36">
        <f>SUM(G98:G99)</f>
        <v>143068492.87</v>
      </c>
      <c r="H97" s="9">
        <f>SUM(H98:H99)</f>
        <v>155921972</v>
      </c>
      <c r="I97" s="9">
        <f>SUM(I98:I99)</f>
        <v>173598130</v>
      </c>
      <c r="J97" s="36">
        <f>SUM(J98:J99)</f>
        <v>170760824.78999999</v>
      </c>
      <c r="K97" s="10">
        <f t="shared" si="6"/>
        <v>119.35599611380738</v>
      </c>
      <c r="L97" s="10">
        <f t="shared" ref="L97:L125" si="7">IFERROR(J97/I97*100,0)</f>
        <v>98.36558999224242</v>
      </c>
    </row>
    <row r="98" spans="2:14" ht="27" customHeight="1" x14ac:dyDescent="0.25">
      <c r="B98" s="11"/>
      <c r="C98" s="16"/>
      <c r="D98" s="11"/>
      <c r="E98" s="11">
        <v>3711</v>
      </c>
      <c r="F98" s="17" t="s">
        <v>134</v>
      </c>
      <c r="G98" s="40">
        <v>137763549.31</v>
      </c>
      <c r="H98" s="12">
        <v>148555952</v>
      </c>
      <c r="I98" s="12">
        <v>166232110</v>
      </c>
      <c r="J98" s="40">
        <v>165816906.91</v>
      </c>
      <c r="K98" s="13">
        <f t="shared" si="6"/>
        <v>120.36341088808145</v>
      </c>
      <c r="L98" s="13">
        <f t="shared" si="7"/>
        <v>99.750226902612255</v>
      </c>
      <c r="N98" s="70"/>
    </row>
    <row r="99" spans="2:14" ht="27" customHeight="1" x14ac:dyDescent="0.25">
      <c r="B99" s="11"/>
      <c r="C99" s="16"/>
      <c r="D99" s="11"/>
      <c r="E99" s="11">
        <v>3715</v>
      </c>
      <c r="F99" s="17" t="s">
        <v>206</v>
      </c>
      <c r="G99" s="40">
        <v>5304943.5600000005</v>
      </c>
      <c r="H99" s="12">
        <v>7366020</v>
      </c>
      <c r="I99" s="12">
        <v>7366020</v>
      </c>
      <c r="J99" s="40">
        <v>4943917.8800000008</v>
      </c>
      <c r="K99" s="13">
        <f t="shared" si="6"/>
        <v>93.194542488214523</v>
      </c>
      <c r="L99" s="13">
        <f t="shared" si="7"/>
        <v>67.117899218302441</v>
      </c>
      <c r="N99" s="70"/>
    </row>
    <row r="100" spans="2:14" ht="31.5" x14ac:dyDescent="0.25">
      <c r="B100" s="8"/>
      <c r="C100" s="18"/>
      <c r="D100" s="8">
        <v>372</v>
      </c>
      <c r="E100" s="8"/>
      <c r="F100" s="19" t="s">
        <v>135</v>
      </c>
      <c r="G100" s="36">
        <f>SUM(G101:G102)</f>
        <v>18979585.020000003</v>
      </c>
      <c r="H100" s="9">
        <f>SUM(H101:H102)</f>
        <v>16998310</v>
      </c>
      <c r="I100" s="9">
        <f>SUM(I101:I102)</f>
        <v>17005073</v>
      </c>
      <c r="J100" s="36">
        <f>SUM(J101:J102)</f>
        <v>20908093.240000002</v>
      </c>
      <c r="K100" s="10">
        <f t="shared" si="6"/>
        <v>110.16096093759589</v>
      </c>
      <c r="L100" s="10">
        <f t="shared" si="7"/>
        <v>122.95209341353608</v>
      </c>
    </row>
    <row r="101" spans="2:14" x14ac:dyDescent="0.25">
      <c r="B101" s="11"/>
      <c r="C101" s="16"/>
      <c r="D101" s="11"/>
      <c r="E101" s="11">
        <v>3721</v>
      </c>
      <c r="F101" s="17" t="s">
        <v>136</v>
      </c>
      <c r="G101" s="40">
        <v>6349556.0600000005</v>
      </c>
      <c r="H101" s="12">
        <v>1718250</v>
      </c>
      <c r="I101" s="12">
        <v>1725013</v>
      </c>
      <c r="J101" s="40">
        <v>2108617.14</v>
      </c>
      <c r="K101" s="13">
        <f t="shared" si="6"/>
        <v>33.208890827558108</v>
      </c>
      <c r="L101" s="13">
        <f t="shared" si="7"/>
        <v>122.2377535705528</v>
      </c>
    </row>
    <row r="102" spans="2:14" ht="31.5" x14ac:dyDescent="0.25">
      <c r="B102" s="11"/>
      <c r="C102" s="16"/>
      <c r="D102" s="11"/>
      <c r="E102" s="11">
        <v>3723</v>
      </c>
      <c r="F102" s="17" t="s">
        <v>205</v>
      </c>
      <c r="G102" s="40">
        <v>12630028.960000001</v>
      </c>
      <c r="H102" s="12">
        <v>15280060</v>
      </c>
      <c r="I102" s="12">
        <v>15280060</v>
      </c>
      <c r="J102" s="40">
        <v>18799476.100000001</v>
      </c>
      <c r="K102" s="13">
        <f t="shared" ref="K102:K125" si="8">IFERROR(J102/G102*100,0)</f>
        <v>148.84745046538674</v>
      </c>
      <c r="L102" s="13">
        <f t="shared" si="7"/>
        <v>123.03273743689489</v>
      </c>
    </row>
    <row r="103" spans="2:14" x14ac:dyDescent="0.25">
      <c r="B103" s="14"/>
      <c r="C103" s="21">
        <v>38</v>
      </c>
      <c r="D103" s="14"/>
      <c r="E103" s="14"/>
      <c r="F103" s="20" t="s">
        <v>137</v>
      </c>
      <c r="G103" s="35">
        <f>G104</f>
        <v>2114096.2399999998</v>
      </c>
      <c r="H103" s="6">
        <f>H104</f>
        <v>2512480</v>
      </c>
      <c r="I103" s="6">
        <f>I104</f>
        <v>2407800</v>
      </c>
      <c r="J103" s="35">
        <f>J104</f>
        <v>2382322.16</v>
      </c>
      <c r="K103" s="7">
        <f t="shared" si="8"/>
        <v>112.68749808665288</v>
      </c>
      <c r="L103" s="7">
        <f t="shared" si="7"/>
        <v>98.941862280920347</v>
      </c>
    </row>
    <row r="104" spans="2:14" x14ac:dyDescent="0.25">
      <c r="B104" s="8"/>
      <c r="C104" s="18"/>
      <c r="D104" s="8">
        <v>381</v>
      </c>
      <c r="E104" s="8"/>
      <c r="F104" s="19" t="s">
        <v>138</v>
      </c>
      <c r="G104" s="36">
        <f>SUM(G105:G106)</f>
        <v>2114096.2399999998</v>
      </c>
      <c r="H104" s="9">
        <f>SUM(H105:H106)</f>
        <v>2512480</v>
      </c>
      <c r="I104" s="9">
        <f>SUM(I105:I106)</f>
        <v>2407800</v>
      </c>
      <c r="J104" s="36">
        <f>SUM(J105:J106)</f>
        <v>2382322.16</v>
      </c>
      <c r="K104" s="10">
        <f t="shared" si="8"/>
        <v>112.68749808665288</v>
      </c>
      <c r="L104" s="10">
        <f t="shared" si="7"/>
        <v>98.941862280920347</v>
      </c>
    </row>
    <row r="105" spans="2:14" x14ac:dyDescent="0.25">
      <c r="B105" s="11"/>
      <c r="C105" s="16"/>
      <c r="D105" s="11"/>
      <c r="E105" s="11">
        <v>3811</v>
      </c>
      <c r="F105" s="17" t="s">
        <v>139</v>
      </c>
      <c r="G105" s="40">
        <v>1762116.5399999998</v>
      </c>
      <c r="H105" s="12">
        <v>2031430</v>
      </c>
      <c r="I105" s="12">
        <v>1926750</v>
      </c>
      <c r="J105" s="40">
        <v>1892206.6</v>
      </c>
      <c r="K105" s="13">
        <f t="shared" si="8"/>
        <v>107.3826025150414</v>
      </c>
      <c r="L105" s="13">
        <f t="shared" si="7"/>
        <v>98.207167510055797</v>
      </c>
    </row>
    <row r="106" spans="2:14" x14ac:dyDescent="0.25">
      <c r="B106" s="11"/>
      <c r="C106" s="16"/>
      <c r="D106" s="11"/>
      <c r="E106" s="11">
        <v>3813</v>
      </c>
      <c r="F106" s="17" t="s">
        <v>140</v>
      </c>
      <c r="G106" s="40">
        <v>351979.7</v>
      </c>
      <c r="H106" s="12">
        <v>481050</v>
      </c>
      <c r="I106" s="12">
        <v>481050</v>
      </c>
      <c r="J106" s="40">
        <v>490115.56000000006</v>
      </c>
      <c r="K106" s="13">
        <f t="shared" si="8"/>
        <v>139.24540534581965</v>
      </c>
      <c r="L106" s="13">
        <f t="shared" si="7"/>
        <v>101.88453591102797</v>
      </c>
    </row>
    <row r="107" spans="2:14" x14ac:dyDescent="0.25">
      <c r="B107" s="22">
        <v>4</v>
      </c>
      <c r="C107" s="22"/>
      <c r="D107" s="22"/>
      <c r="E107" s="22"/>
      <c r="F107" s="23" t="s">
        <v>6</v>
      </c>
      <c r="G107" s="38">
        <f>G108+G112+G121</f>
        <v>2507217.36</v>
      </c>
      <c r="H107" s="24">
        <f>H108+H112+H121</f>
        <v>2327850</v>
      </c>
      <c r="I107" s="24">
        <f>I108+I112+I121</f>
        <v>2313799</v>
      </c>
      <c r="J107" s="38">
        <f>J108+J112+J121</f>
        <v>828932.21</v>
      </c>
      <c r="K107" s="207">
        <f t="shared" si="8"/>
        <v>33.061840717312201</v>
      </c>
      <c r="L107" s="3">
        <f t="shared" si="7"/>
        <v>35.825592888578477</v>
      </c>
    </row>
    <row r="108" spans="2:14" ht="31.5" x14ac:dyDescent="0.25">
      <c r="B108" s="5"/>
      <c r="C108" s="5">
        <v>41</v>
      </c>
      <c r="D108" s="5"/>
      <c r="E108" s="5">
        <v>41</v>
      </c>
      <c r="F108" s="25" t="s">
        <v>7</v>
      </c>
      <c r="G108" s="35">
        <f>SUM(G109)</f>
        <v>11186</v>
      </c>
      <c r="H108" s="6">
        <f>SUM(H109)</f>
        <v>308300</v>
      </c>
      <c r="I108" s="6">
        <f>SUM(I109)</f>
        <v>308249</v>
      </c>
      <c r="J108" s="35">
        <f>SUM(J109)</f>
        <v>8248.1200000000008</v>
      </c>
      <c r="K108" s="7">
        <f t="shared" si="8"/>
        <v>73.736098694797064</v>
      </c>
      <c r="L108" s="7">
        <f t="shared" si="7"/>
        <v>2.6757978128071787</v>
      </c>
    </row>
    <row r="109" spans="2:14" x14ac:dyDescent="0.25">
      <c r="B109" s="26"/>
      <c r="C109" s="26"/>
      <c r="D109" s="8">
        <v>412</v>
      </c>
      <c r="E109" s="8"/>
      <c r="F109" s="8" t="s">
        <v>104</v>
      </c>
      <c r="G109" s="36">
        <f>SUM(G110:G111)</f>
        <v>11186</v>
      </c>
      <c r="H109" s="9">
        <f>SUM(H110:H111)</f>
        <v>308300</v>
      </c>
      <c r="I109" s="9">
        <f>SUM(I110:I111)</f>
        <v>308249</v>
      </c>
      <c r="J109" s="36">
        <f>SUM(J110:J111)</f>
        <v>8248.1200000000008</v>
      </c>
      <c r="K109" s="10">
        <f t="shared" si="8"/>
        <v>73.736098694797064</v>
      </c>
      <c r="L109" s="10">
        <f t="shared" si="7"/>
        <v>2.6757978128071787</v>
      </c>
    </row>
    <row r="110" spans="2:14" x14ac:dyDescent="0.25">
      <c r="B110" s="27"/>
      <c r="C110" s="27"/>
      <c r="D110" s="28"/>
      <c r="E110" s="28">
        <v>4123</v>
      </c>
      <c r="F110" s="28" t="s">
        <v>212</v>
      </c>
      <c r="G110" s="41">
        <v>0</v>
      </c>
      <c r="H110" s="29">
        <v>300000</v>
      </c>
      <c r="I110" s="29">
        <v>300000</v>
      </c>
      <c r="J110" s="41">
        <v>0</v>
      </c>
      <c r="K110" s="30">
        <f t="shared" si="8"/>
        <v>0</v>
      </c>
      <c r="L110" s="30">
        <f t="shared" si="7"/>
        <v>0</v>
      </c>
    </row>
    <row r="111" spans="2:14" x14ac:dyDescent="0.25">
      <c r="B111" s="31"/>
      <c r="C111" s="31"/>
      <c r="D111" s="11"/>
      <c r="E111" s="11">
        <v>4124</v>
      </c>
      <c r="F111" s="11" t="s">
        <v>105</v>
      </c>
      <c r="G111" s="40">
        <v>11186</v>
      </c>
      <c r="H111" s="12">
        <v>8300</v>
      </c>
      <c r="I111" s="12">
        <v>8249</v>
      </c>
      <c r="J111" s="40">
        <v>8248.1200000000008</v>
      </c>
      <c r="K111" s="13">
        <f t="shared" si="8"/>
        <v>73.736098694797064</v>
      </c>
      <c r="L111" s="13">
        <f t="shared" si="7"/>
        <v>99.989332040247319</v>
      </c>
    </row>
    <row r="112" spans="2:14" ht="31.5" x14ac:dyDescent="0.25">
      <c r="B112" s="5"/>
      <c r="C112" s="5">
        <v>42</v>
      </c>
      <c r="D112" s="5"/>
      <c r="E112" s="5">
        <v>42</v>
      </c>
      <c r="F112" s="25" t="s">
        <v>106</v>
      </c>
      <c r="G112" s="35">
        <f>G113+G117+G119</f>
        <v>2088412.3199999998</v>
      </c>
      <c r="H112" s="6">
        <f>H113+H117+H119</f>
        <v>1468050</v>
      </c>
      <c r="I112" s="6">
        <f>I113+I117+I119</f>
        <v>1454050</v>
      </c>
      <c r="J112" s="35">
        <f>J113+J117+J119</f>
        <v>708008.46</v>
      </c>
      <c r="K112" s="7">
        <f>IFERROR(J112/G112*100,0)</f>
        <v>33.901756526699671</v>
      </c>
      <c r="L112" s="7">
        <f t="shared" si="7"/>
        <v>48.692167394518755</v>
      </c>
    </row>
    <row r="113" spans="2:12" x14ac:dyDescent="0.25">
      <c r="B113" s="26"/>
      <c r="C113" s="26"/>
      <c r="D113" s="8">
        <v>422</v>
      </c>
      <c r="E113" s="8"/>
      <c r="F113" s="8" t="s">
        <v>107</v>
      </c>
      <c r="G113" s="36">
        <f>SUM(G114:G116)</f>
        <v>983304.83</v>
      </c>
      <c r="H113" s="9">
        <f>SUM(H114:H116)</f>
        <v>480150</v>
      </c>
      <c r="I113" s="9">
        <f>SUM(I114:I116)</f>
        <v>488150</v>
      </c>
      <c r="J113" s="36">
        <f>SUM(J114:J116)</f>
        <v>462165.57999999996</v>
      </c>
      <c r="K113" s="10">
        <f t="shared" si="8"/>
        <v>47.00125189052514</v>
      </c>
      <c r="L113" s="10">
        <f t="shared" si="7"/>
        <v>94.676959950834771</v>
      </c>
    </row>
    <row r="114" spans="2:12" x14ac:dyDescent="0.25">
      <c r="B114" s="31"/>
      <c r="C114" s="31"/>
      <c r="D114" s="11"/>
      <c r="E114" s="11">
        <v>4221</v>
      </c>
      <c r="F114" s="11" t="s">
        <v>108</v>
      </c>
      <c r="G114" s="40">
        <v>761508.61</v>
      </c>
      <c r="H114" s="12">
        <v>367150</v>
      </c>
      <c r="I114" s="12">
        <v>375150</v>
      </c>
      <c r="J114" s="40">
        <v>287140.43</v>
      </c>
      <c r="K114" s="13">
        <f t="shared" si="8"/>
        <v>37.706787057863991</v>
      </c>
      <c r="L114" s="13">
        <f t="shared" si="7"/>
        <v>76.540165267226442</v>
      </c>
    </row>
    <row r="115" spans="2:12" x14ac:dyDescent="0.25">
      <c r="B115" s="31"/>
      <c r="C115" s="31"/>
      <c r="D115" s="11"/>
      <c r="E115" s="11">
        <v>4222</v>
      </c>
      <c r="F115" s="11" t="s">
        <v>109</v>
      </c>
      <c r="G115" s="40">
        <v>180953.76</v>
      </c>
      <c r="H115" s="12">
        <v>23000</v>
      </c>
      <c r="I115" s="12">
        <v>23000</v>
      </c>
      <c r="J115" s="40">
        <v>73536.25</v>
      </c>
      <c r="K115" s="13">
        <f t="shared" si="8"/>
        <v>40.638144241932302</v>
      </c>
      <c r="L115" s="13">
        <f t="shared" si="7"/>
        <v>319.7228260869565</v>
      </c>
    </row>
    <row r="116" spans="2:12" x14ac:dyDescent="0.25">
      <c r="B116" s="31"/>
      <c r="C116" s="31"/>
      <c r="D116" s="11"/>
      <c r="E116" s="11">
        <v>4223</v>
      </c>
      <c r="F116" s="11" t="s">
        <v>110</v>
      </c>
      <c r="G116" s="40">
        <v>40842.46</v>
      </c>
      <c r="H116" s="12">
        <v>90000</v>
      </c>
      <c r="I116" s="12">
        <v>90000</v>
      </c>
      <c r="J116" s="40">
        <v>101488.9</v>
      </c>
      <c r="K116" s="13">
        <f t="shared" si="8"/>
        <v>248.48870513676209</v>
      </c>
      <c r="L116" s="13">
        <f t="shared" si="7"/>
        <v>112.76544444444443</v>
      </c>
    </row>
    <row r="117" spans="2:12" x14ac:dyDescent="0.25">
      <c r="B117" s="26"/>
      <c r="C117" s="26"/>
      <c r="D117" s="8">
        <v>423</v>
      </c>
      <c r="E117" s="8"/>
      <c r="F117" s="8" t="s">
        <v>141</v>
      </c>
      <c r="G117" s="36">
        <f>SUM(G118)</f>
        <v>53581.11</v>
      </c>
      <c r="H117" s="9">
        <f>SUM(H118)</f>
        <v>0</v>
      </c>
      <c r="I117" s="9">
        <f>SUM(I118)</f>
        <v>0</v>
      </c>
      <c r="J117" s="36">
        <f>SUM(J118)</f>
        <v>0</v>
      </c>
      <c r="K117" s="10">
        <f t="shared" si="8"/>
        <v>0</v>
      </c>
      <c r="L117" s="10">
        <f t="shared" si="7"/>
        <v>0</v>
      </c>
    </row>
    <row r="118" spans="2:12" x14ac:dyDescent="0.25">
      <c r="B118" s="31"/>
      <c r="C118" s="31"/>
      <c r="D118" s="11"/>
      <c r="E118" s="11">
        <v>4231</v>
      </c>
      <c r="F118" s="11" t="s">
        <v>142</v>
      </c>
      <c r="G118" s="40">
        <v>53581.11</v>
      </c>
      <c r="H118" s="12">
        <v>0</v>
      </c>
      <c r="I118" s="12"/>
      <c r="J118" s="40"/>
      <c r="K118" s="13">
        <f t="shared" si="8"/>
        <v>0</v>
      </c>
      <c r="L118" s="13">
        <f t="shared" si="7"/>
        <v>0</v>
      </c>
    </row>
    <row r="119" spans="2:12" x14ac:dyDescent="0.25">
      <c r="B119" s="26"/>
      <c r="C119" s="26"/>
      <c r="D119" s="8">
        <v>426</v>
      </c>
      <c r="E119" s="8"/>
      <c r="F119" s="8"/>
      <c r="G119" s="36">
        <f>SUM(G120)</f>
        <v>1051526.3799999999</v>
      </c>
      <c r="H119" s="9">
        <f>SUM(H120)</f>
        <v>987900</v>
      </c>
      <c r="I119" s="9">
        <f>SUM(I120)</f>
        <v>965900</v>
      </c>
      <c r="J119" s="36">
        <f>SUM(J120)</f>
        <v>245842.88</v>
      </c>
      <c r="K119" s="10">
        <f t="shared" si="8"/>
        <v>23.379620775657575</v>
      </c>
      <c r="L119" s="10">
        <f t="shared" si="7"/>
        <v>25.45220830313697</v>
      </c>
    </row>
    <row r="120" spans="2:12" x14ac:dyDescent="0.25">
      <c r="B120" s="31"/>
      <c r="C120" s="31"/>
      <c r="D120" s="11"/>
      <c r="E120" s="11">
        <v>4262</v>
      </c>
      <c r="F120" s="11" t="s">
        <v>207</v>
      </c>
      <c r="G120" s="40">
        <v>1051526.3799999999</v>
      </c>
      <c r="H120" s="12">
        <v>987900</v>
      </c>
      <c r="I120" s="12">
        <v>965900</v>
      </c>
      <c r="J120" s="40">
        <v>245842.88</v>
      </c>
      <c r="K120" s="13">
        <f t="shared" si="8"/>
        <v>23.379620775657575</v>
      </c>
      <c r="L120" s="13">
        <f t="shared" si="7"/>
        <v>25.45220830313697</v>
      </c>
    </row>
    <row r="121" spans="2:12" x14ac:dyDescent="0.25">
      <c r="B121" s="5"/>
      <c r="C121" s="5">
        <v>45</v>
      </c>
      <c r="D121" s="14"/>
      <c r="E121" s="14"/>
      <c r="F121" s="14" t="s">
        <v>111</v>
      </c>
      <c r="G121" s="35">
        <f>G122+G124</f>
        <v>407619.04</v>
      </c>
      <c r="H121" s="6">
        <f>H122+H124</f>
        <v>551500</v>
      </c>
      <c r="I121" s="6">
        <f>I122+I124</f>
        <v>551500</v>
      </c>
      <c r="J121" s="35">
        <f>J122+J124</f>
        <v>112675.62999999999</v>
      </c>
      <c r="K121" s="7">
        <f t="shared" si="8"/>
        <v>27.642386381166101</v>
      </c>
      <c r="L121" s="7">
        <f t="shared" si="7"/>
        <v>20.430757932910243</v>
      </c>
    </row>
    <row r="122" spans="2:12" x14ac:dyDescent="0.25">
      <c r="B122" s="26"/>
      <c r="C122" s="26"/>
      <c r="D122" s="8">
        <v>451</v>
      </c>
      <c r="E122" s="8"/>
      <c r="F122" s="8" t="s">
        <v>112</v>
      </c>
      <c r="G122" s="36">
        <f>SUM(G123)</f>
        <v>374410.73</v>
      </c>
      <c r="H122" s="9">
        <f>SUM(H123)</f>
        <v>547500</v>
      </c>
      <c r="I122" s="9">
        <f>SUM(I123)</f>
        <v>547500</v>
      </c>
      <c r="J122" s="36">
        <f>SUM(J123)</f>
        <v>108993.60999999999</v>
      </c>
      <c r="K122" s="10">
        <f t="shared" si="8"/>
        <v>29.1107068432574</v>
      </c>
      <c r="L122" s="10">
        <f t="shared" si="7"/>
        <v>19.907508675799086</v>
      </c>
    </row>
    <row r="123" spans="2:12" x14ac:dyDescent="0.25">
      <c r="B123" s="31"/>
      <c r="C123" s="31"/>
      <c r="D123" s="11"/>
      <c r="E123" s="11">
        <v>4511</v>
      </c>
      <c r="F123" s="11" t="s">
        <v>112</v>
      </c>
      <c r="G123" s="40">
        <v>374410.73</v>
      </c>
      <c r="H123" s="12">
        <v>547500</v>
      </c>
      <c r="I123" s="12">
        <v>547500</v>
      </c>
      <c r="J123" s="40">
        <v>108993.60999999999</v>
      </c>
      <c r="K123" s="13">
        <f t="shared" si="8"/>
        <v>29.1107068432574</v>
      </c>
      <c r="L123" s="13">
        <f t="shared" si="7"/>
        <v>19.907508675799086</v>
      </c>
    </row>
    <row r="124" spans="2:12" x14ac:dyDescent="0.25">
      <c r="B124" s="26"/>
      <c r="C124" s="26"/>
      <c r="D124" s="8">
        <v>452</v>
      </c>
      <c r="E124" s="8"/>
      <c r="F124" s="8" t="s">
        <v>113</v>
      </c>
      <c r="G124" s="36">
        <f>SUM(G125)</f>
        <v>33208.31</v>
      </c>
      <c r="H124" s="9">
        <f>SUM(H125)</f>
        <v>4000</v>
      </c>
      <c r="I124" s="9">
        <f>SUM(I125)</f>
        <v>4000</v>
      </c>
      <c r="J124" s="36">
        <f>SUM(J125)</f>
        <v>3682.02</v>
      </c>
      <c r="K124" s="10">
        <f t="shared" si="8"/>
        <v>11.087646435485576</v>
      </c>
      <c r="L124" s="10">
        <f t="shared" si="7"/>
        <v>92.0505</v>
      </c>
    </row>
    <row r="125" spans="2:12" x14ac:dyDescent="0.25">
      <c r="B125" s="31"/>
      <c r="C125" s="31"/>
      <c r="D125" s="11"/>
      <c r="E125" s="11">
        <v>4521</v>
      </c>
      <c r="F125" s="11" t="s">
        <v>113</v>
      </c>
      <c r="G125" s="40">
        <v>33208.31</v>
      </c>
      <c r="H125" s="12">
        <v>4000</v>
      </c>
      <c r="I125" s="12">
        <v>4000</v>
      </c>
      <c r="J125" s="40">
        <v>3682.02</v>
      </c>
      <c r="K125" s="13">
        <f t="shared" si="8"/>
        <v>11.087646435485576</v>
      </c>
      <c r="L125" s="13">
        <f t="shared" si="7"/>
        <v>92.0505</v>
      </c>
    </row>
    <row r="126" spans="2:12" x14ac:dyDescent="0.25">
      <c r="H126" s="53"/>
      <c r="I126" s="53"/>
      <c r="K126" s="53"/>
      <c r="L126" s="53"/>
    </row>
    <row r="127" spans="2:12" x14ac:dyDescent="0.25">
      <c r="L127" s="53"/>
    </row>
    <row r="128" spans="2:12" x14ac:dyDescent="0.25">
      <c r="H128" s="53"/>
      <c r="I128" s="53"/>
      <c r="J128" s="42"/>
      <c r="L128" s="53"/>
    </row>
    <row r="129" spans="2:12" x14ac:dyDescent="0.25">
      <c r="H129" s="53"/>
      <c r="I129" s="53"/>
      <c r="K129" s="53"/>
      <c r="L129" s="53"/>
    </row>
    <row r="130" spans="2:12" x14ac:dyDescent="0.25">
      <c r="H130" s="53"/>
      <c r="I130" s="53"/>
      <c r="K130" s="53"/>
      <c r="L130" s="53"/>
    </row>
    <row r="131" spans="2:12" x14ac:dyDescent="0.25">
      <c r="H131" s="53"/>
      <c r="I131" s="53"/>
      <c r="K131" s="53"/>
      <c r="L131" s="53"/>
    </row>
    <row r="132" spans="2:12" x14ac:dyDescent="0.25">
      <c r="H132" s="53"/>
      <c r="I132" s="53"/>
      <c r="K132" s="53"/>
      <c r="L132" s="53"/>
    </row>
    <row r="133" spans="2:12" x14ac:dyDescent="0.25">
      <c r="H133" s="53"/>
      <c r="I133" s="53"/>
      <c r="K133" s="53"/>
      <c r="L133" s="53"/>
    </row>
    <row r="134" spans="2:12" x14ac:dyDescent="0.25">
      <c r="H134" s="53"/>
      <c r="I134" s="53"/>
      <c r="K134" s="53"/>
      <c r="L134" s="53"/>
    </row>
    <row r="135" spans="2:12" x14ac:dyDescent="0.25">
      <c r="H135" s="53"/>
      <c r="I135" s="53"/>
      <c r="K135" s="53"/>
      <c r="L135" s="53"/>
    </row>
    <row r="136" spans="2:12" x14ac:dyDescent="0.25">
      <c r="H136" s="53"/>
      <c r="I136" s="53"/>
      <c r="K136" s="53"/>
      <c r="L136" s="53"/>
    </row>
    <row r="137" spans="2:12" ht="15" customHeight="1" x14ac:dyDescent="0.25">
      <c r="B137" s="78"/>
      <c r="C137" s="78"/>
      <c r="D137" s="78"/>
      <c r="E137" s="78"/>
      <c r="F137" s="78"/>
      <c r="G137" s="79"/>
      <c r="H137" s="80"/>
      <c r="I137" s="80"/>
      <c r="J137" s="79"/>
      <c r="K137" s="80"/>
      <c r="L137" s="80"/>
    </row>
    <row r="138" spans="2:12" x14ac:dyDescent="0.25">
      <c r="B138" s="78"/>
      <c r="C138" s="78"/>
      <c r="D138" s="78"/>
      <c r="E138" s="78"/>
      <c r="F138" s="78"/>
      <c r="G138" s="79"/>
      <c r="H138" s="79"/>
      <c r="I138" s="80"/>
      <c r="J138" s="79"/>
      <c r="K138" s="80"/>
      <c r="L138" s="80"/>
    </row>
    <row r="139" spans="2:12" x14ac:dyDescent="0.25">
      <c r="B139" s="78"/>
      <c r="C139" s="78"/>
      <c r="D139" s="78"/>
      <c r="E139" s="78"/>
      <c r="F139" s="78"/>
      <c r="G139" s="79"/>
      <c r="H139" s="80"/>
      <c r="I139" s="80"/>
      <c r="J139" s="79"/>
      <c r="K139" s="80"/>
      <c r="L139" s="80"/>
    </row>
    <row r="140" spans="2:12" x14ac:dyDescent="0.25">
      <c r="H140" s="53"/>
      <c r="I140" s="53"/>
      <c r="K140" s="53"/>
      <c r="L140" s="53"/>
    </row>
  </sheetData>
  <mergeCells count="7">
    <mergeCell ref="B2:L2"/>
    <mergeCell ref="B4:L4"/>
    <mergeCell ref="B6:L6"/>
    <mergeCell ref="B31:F31"/>
    <mergeCell ref="B9:F9"/>
    <mergeCell ref="B30:F30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workbookViewId="0">
      <selection activeCell="C50" sqref="C50"/>
    </sheetView>
  </sheetViews>
  <sheetFormatPr defaultColWidth="9.140625" defaultRowHeight="15.75" x14ac:dyDescent="0.25"/>
  <cols>
    <col min="1" max="1" width="9.140625" style="42"/>
    <col min="2" max="2" width="37.7109375" style="42" customWidth="1"/>
    <col min="3" max="5" width="15.7109375" style="42" customWidth="1"/>
    <col min="6" max="6" width="16.28515625" style="42" bestFit="1" customWidth="1"/>
    <col min="7" max="8" width="10.7109375" style="42" customWidth="1"/>
    <col min="9" max="16384" width="9.140625" style="42"/>
  </cols>
  <sheetData>
    <row r="1" spans="2:8" x14ac:dyDescent="0.25">
      <c r="B1" s="46"/>
      <c r="C1" s="46"/>
      <c r="D1" s="46"/>
      <c r="E1" s="46"/>
      <c r="F1" s="44"/>
      <c r="G1" s="44"/>
      <c r="H1" s="44"/>
    </row>
    <row r="2" spans="2:8" ht="15.75" customHeight="1" x14ac:dyDescent="0.25">
      <c r="B2" s="225" t="s">
        <v>43</v>
      </c>
      <c r="C2" s="225"/>
      <c r="D2" s="225"/>
      <c r="E2" s="225"/>
      <c r="F2" s="225"/>
      <c r="G2" s="225"/>
      <c r="H2" s="225"/>
    </row>
    <row r="3" spans="2:8" x14ac:dyDescent="0.25">
      <c r="B3" s="46"/>
      <c r="C3" s="46"/>
      <c r="D3" s="46"/>
      <c r="E3" s="46"/>
      <c r="F3" s="44"/>
      <c r="G3" s="44"/>
      <c r="H3" s="44"/>
    </row>
    <row r="4" spans="2:8" ht="47.25" x14ac:dyDescent="0.25">
      <c r="B4" s="56" t="s">
        <v>8</v>
      </c>
      <c r="C4" s="56" t="s">
        <v>451</v>
      </c>
      <c r="D4" s="56" t="s">
        <v>452</v>
      </c>
      <c r="E4" s="56" t="s">
        <v>453</v>
      </c>
      <c r="F4" s="32" t="s">
        <v>454</v>
      </c>
      <c r="G4" s="56" t="s">
        <v>28</v>
      </c>
      <c r="H4" s="56" t="s">
        <v>28</v>
      </c>
    </row>
    <row r="5" spans="2:8" ht="31.5" x14ac:dyDescent="0.25">
      <c r="B5" s="56">
        <v>1</v>
      </c>
      <c r="C5" s="56">
        <v>2</v>
      </c>
      <c r="D5" s="56">
        <v>3</v>
      </c>
      <c r="E5" s="56">
        <v>4</v>
      </c>
      <c r="F5" s="63" t="s">
        <v>213</v>
      </c>
      <c r="G5" s="56" t="s">
        <v>216</v>
      </c>
      <c r="H5" s="56" t="s">
        <v>443</v>
      </c>
    </row>
    <row r="6" spans="2:8" x14ac:dyDescent="0.25">
      <c r="B6" s="64" t="s">
        <v>53</v>
      </c>
      <c r="C6" s="65">
        <f>C7+C10+C12+C14+C19</f>
        <v>361040899.81</v>
      </c>
      <c r="D6" s="66">
        <f>D7+D10+D12+D14+D19</f>
        <v>376191931</v>
      </c>
      <c r="E6" s="66">
        <f>E7+E10+E12+E14+E19</f>
        <v>394212718</v>
      </c>
      <c r="F6" s="65">
        <f>F7+F10+F12+F14+F19</f>
        <v>385921677.45999926</v>
      </c>
      <c r="G6" s="67">
        <f t="shared" ref="G6:G18" si="0">IFERROR(F6/C6*100,0)</f>
        <v>106.89140140717932</v>
      </c>
      <c r="H6" s="67">
        <f t="shared" ref="H6:H18" si="1">IFERROR(F6/E6*100,0)</f>
        <v>97.896810487986158</v>
      </c>
    </row>
    <row r="7" spans="2:8" x14ac:dyDescent="0.25">
      <c r="B7" s="64" t="s">
        <v>22</v>
      </c>
      <c r="C7" s="65">
        <f>SUM(C8:C9)</f>
        <v>228541890.78000003</v>
      </c>
      <c r="D7" s="66">
        <f>SUM(D8:D9)</f>
        <v>236959662</v>
      </c>
      <c r="E7" s="66">
        <f>SUM(E8:E9)</f>
        <v>254980449</v>
      </c>
      <c r="F7" s="65">
        <f>SUM(F8:F9)</f>
        <v>254480931.55999994</v>
      </c>
      <c r="G7" s="67">
        <f t="shared" si="0"/>
        <v>111.34979705097892</v>
      </c>
      <c r="H7" s="67">
        <f t="shared" si="1"/>
        <v>99.804095787751919</v>
      </c>
    </row>
    <row r="8" spans="2:8" x14ac:dyDescent="0.25">
      <c r="B8" s="98" t="s">
        <v>23</v>
      </c>
      <c r="C8" s="37">
        <f>C25</f>
        <v>209249350.09000003</v>
      </c>
      <c r="D8" s="12">
        <v>217794842</v>
      </c>
      <c r="E8" s="12">
        <v>235740629</v>
      </c>
      <c r="F8" s="37">
        <f>'POSEBNI DIO'!H9</f>
        <v>235328955</v>
      </c>
      <c r="G8" s="13">
        <f t="shared" si="0"/>
        <v>112.46341023223387</v>
      </c>
      <c r="H8" s="13">
        <f t="shared" si="1"/>
        <v>99.825369940792001</v>
      </c>
    </row>
    <row r="9" spans="2:8" x14ac:dyDescent="0.25">
      <c r="B9" s="99" t="s">
        <v>24</v>
      </c>
      <c r="C9" s="37">
        <f>C26</f>
        <v>19292540.690000001</v>
      </c>
      <c r="D9" s="12">
        <v>19164820</v>
      </c>
      <c r="E9" s="12">
        <v>19239820</v>
      </c>
      <c r="F9" s="37">
        <f>'POSEBNI DIO'!H10</f>
        <v>19151976.559999947</v>
      </c>
      <c r="G9" s="13">
        <f t="shared" si="0"/>
        <v>99.271406849628079</v>
      </c>
      <c r="H9" s="13">
        <f t="shared" si="1"/>
        <v>99.543428992578654</v>
      </c>
    </row>
    <row r="10" spans="2:8" x14ac:dyDescent="0.25">
      <c r="B10" s="64" t="s">
        <v>26</v>
      </c>
      <c r="C10" s="65">
        <f>SUM(C11)</f>
        <v>61766.64</v>
      </c>
      <c r="D10" s="66">
        <f>SUM(D11)</f>
        <v>15450</v>
      </c>
      <c r="E10" s="66">
        <f>SUM(E11)</f>
        <v>15450</v>
      </c>
      <c r="F10" s="65">
        <f>SUM(F11)</f>
        <v>23958.43</v>
      </c>
      <c r="G10" s="67">
        <f t="shared" si="0"/>
        <v>38.788624409551822</v>
      </c>
      <c r="H10" s="67">
        <f t="shared" si="1"/>
        <v>155.07074433656959</v>
      </c>
    </row>
    <row r="11" spans="2:8" x14ac:dyDescent="0.25">
      <c r="B11" s="85" t="s">
        <v>27</v>
      </c>
      <c r="C11" s="39">
        <v>61766.64</v>
      </c>
      <c r="D11" s="12">
        <v>15450</v>
      </c>
      <c r="E11" s="84">
        <v>15450</v>
      </c>
      <c r="F11" s="39">
        <v>23958.43</v>
      </c>
      <c r="G11" s="13">
        <f t="shared" si="0"/>
        <v>38.788624409551822</v>
      </c>
      <c r="H11" s="13">
        <f t="shared" si="1"/>
        <v>155.07074433656959</v>
      </c>
    </row>
    <row r="12" spans="2:8" x14ac:dyDescent="0.25">
      <c r="B12" s="64" t="s">
        <v>214</v>
      </c>
      <c r="C12" s="65">
        <f>+C13</f>
        <v>0</v>
      </c>
      <c r="D12" s="66">
        <f>+D13</f>
        <v>0</v>
      </c>
      <c r="E12" s="66">
        <f>+E13</f>
        <v>0</v>
      </c>
      <c r="F12" s="65">
        <f>+F13</f>
        <v>0</v>
      </c>
      <c r="G12" s="13">
        <f>IFERROR(F12/C12*100,0)</f>
        <v>0</v>
      </c>
      <c r="H12" s="13">
        <f>IFERROR(F12/E12*100,0)</f>
        <v>0</v>
      </c>
    </row>
    <row r="13" spans="2:8" ht="31.5" x14ac:dyDescent="0.25">
      <c r="B13" s="85" t="s">
        <v>72</v>
      </c>
      <c r="C13" s="37">
        <v>0</v>
      </c>
      <c r="D13" s="12">
        <v>0</v>
      </c>
      <c r="E13" s="84"/>
      <c r="F13" s="39"/>
      <c r="G13" s="13">
        <f>IFERROR(F13/C13*100,0)</f>
        <v>0</v>
      </c>
      <c r="H13" s="13">
        <f>IFERROR(F13/E13*100,0)</f>
        <v>0</v>
      </c>
    </row>
    <row r="14" spans="2:8" x14ac:dyDescent="0.25">
      <c r="B14" s="104" t="s">
        <v>67</v>
      </c>
      <c r="C14" s="65">
        <f>SUM(C15:C18)</f>
        <v>132437242.38999997</v>
      </c>
      <c r="D14" s="66">
        <f>SUM(D15:D18)</f>
        <v>139216819</v>
      </c>
      <c r="E14" s="66">
        <f>SUM(E15:E18)</f>
        <v>139216819</v>
      </c>
      <c r="F14" s="65">
        <f>SUM(F15:F18)</f>
        <v>131416787.46999931</v>
      </c>
      <c r="G14" s="67">
        <f t="shared" si="0"/>
        <v>99.229480392686199</v>
      </c>
      <c r="H14" s="67">
        <f t="shared" si="1"/>
        <v>94.397206037295916</v>
      </c>
    </row>
    <row r="15" spans="2:8" x14ac:dyDescent="0.25">
      <c r="B15" s="85" t="s">
        <v>68</v>
      </c>
      <c r="C15" s="37">
        <v>27401.72</v>
      </c>
      <c r="D15" s="12">
        <v>15935</v>
      </c>
      <c r="E15" s="12">
        <v>15935</v>
      </c>
      <c r="F15" s="37">
        <v>31636.31</v>
      </c>
      <c r="G15" s="13">
        <f t="shared" si="0"/>
        <v>115.45373794053803</v>
      </c>
      <c r="H15" s="13">
        <f t="shared" si="1"/>
        <v>198.53347976153123</v>
      </c>
    </row>
    <row r="16" spans="2:8" x14ac:dyDescent="0.25">
      <c r="B16" s="85" t="s">
        <v>69</v>
      </c>
      <c r="C16" s="37">
        <v>2867.25</v>
      </c>
      <c r="D16" s="12">
        <v>584</v>
      </c>
      <c r="E16" s="12">
        <v>584</v>
      </c>
      <c r="F16" s="37">
        <v>584</v>
      </c>
      <c r="G16" s="13">
        <f t="shared" si="0"/>
        <v>20.367948382596566</v>
      </c>
      <c r="H16" s="13">
        <f t="shared" si="1"/>
        <v>100</v>
      </c>
    </row>
    <row r="17" spans="2:8" x14ac:dyDescent="0.25">
      <c r="B17" s="85" t="s">
        <v>70</v>
      </c>
      <c r="C17" s="37">
        <v>105020299.08999997</v>
      </c>
      <c r="D17" s="12">
        <v>108890200</v>
      </c>
      <c r="E17" s="12">
        <v>108890200</v>
      </c>
      <c r="F17" s="37">
        <f>'POSEBNI DIO'!H15</f>
        <v>104637754.37999931</v>
      </c>
      <c r="G17" s="13">
        <f t="shared" si="0"/>
        <v>99.63574212479358</v>
      </c>
      <c r="H17" s="13">
        <f t="shared" si="1"/>
        <v>96.094739820479077</v>
      </c>
    </row>
    <row r="18" spans="2:8" ht="31.5" x14ac:dyDescent="0.25">
      <c r="B18" s="85" t="s">
        <v>204</v>
      </c>
      <c r="C18" s="37">
        <v>27386674.329999998</v>
      </c>
      <c r="D18" s="12">
        <v>30310100</v>
      </c>
      <c r="E18" s="12">
        <v>30310100</v>
      </c>
      <c r="F18" s="37">
        <f>'POSEBNI DIO'!H16</f>
        <v>26746812.780000001</v>
      </c>
      <c r="G18" s="13">
        <f t="shared" si="0"/>
        <v>97.663602589018723</v>
      </c>
      <c r="H18" s="13">
        <f t="shared" si="1"/>
        <v>88.243894873326056</v>
      </c>
    </row>
    <row r="19" spans="2:8" ht="31.5" x14ac:dyDescent="0.25">
      <c r="B19" s="64" t="s">
        <v>159</v>
      </c>
      <c r="C19" s="65">
        <f>SUM(C20)</f>
        <v>0</v>
      </c>
      <c r="D19" s="66">
        <f>SUM(D20)</f>
        <v>0</v>
      </c>
      <c r="E19" s="66">
        <f>SUM(E20)</f>
        <v>0</v>
      </c>
      <c r="F19" s="65">
        <f>SUM(F20)</f>
        <v>0</v>
      </c>
      <c r="G19" s="67">
        <f>IFERROR(F19/C19*100,0)</f>
        <v>0</v>
      </c>
      <c r="H19" s="67">
        <f>IFERROR(F19/E19*100,0)</f>
        <v>0</v>
      </c>
    </row>
    <row r="20" spans="2:8" ht="31.5" x14ac:dyDescent="0.25">
      <c r="B20" s="85" t="s">
        <v>160</v>
      </c>
      <c r="C20" s="37">
        <v>0</v>
      </c>
      <c r="D20" s="12">
        <v>0</v>
      </c>
      <c r="E20" s="84">
        <v>0</v>
      </c>
      <c r="F20" s="37">
        <v>0</v>
      </c>
      <c r="G20" s="13">
        <f>IFERROR(F20/C20*100,0)</f>
        <v>0</v>
      </c>
      <c r="H20" s="13">
        <f>IFERROR(F20/E20*100,0)</f>
        <v>0</v>
      </c>
    </row>
    <row r="21" spans="2:8" x14ac:dyDescent="0.25">
      <c r="B21" s="31"/>
      <c r="C21" s="37"/>
      <c r="D21" s="12"/>
      <c r="E21" s="84"/>
      <c r="F21" s="40"/>
      <c r="G21" s="13"/>
      <c r="H21" s="13"/>
    </row>
    <row r="22" spans="2:8" x14ac:dyDescent="0.25">
      <c r="B22" s="85"/>
      <c r="C22" s="37"/>
      <c r="D22" s="12"/>
      <c r="E22" s="84"/>
      <c r="F22" s="40"/>
      <c r="G22" s="13"/>
      <c r="H22" s="13"/>
    </row>
    <row r="23" spans="2:8" ht="15.75" customHeight="1" x14ac:dyDescent="0.25">
      <c r="B23" s="64" t="s">
        <v>54</v>
      </c>
      <c r="C23" s="65">
        <f>C24+C27+C29+C31+C36</f>
        <v>361136295.77999997</v>
      </c>
      <c r="D23" s="66">
        <f>D24+D27+D29+D31+D36</f>
        <v>376384212</v>
      </c>
      <c r="E23" s="66">
        <f>E24+E27+E29+E31+E36</f>
        <v>394404999</v>
      </c>
      <c r="F23" s="65">
        <f>F24+F27+F29+F31+F36</f>
        <v>385892980.44</v>
      </c>
      <c r="G23" s="67">
        <f t="shared" ref="G23:G35" si="2">IFERROR(F23/C23*100,0)</f>
        <v>106.85521919266779</v>
      </c>
      <c r="H23" s="67">
        <f t="shared" ref="H23:H35" si="3">IFERROR(F23/E23*100,0)</f>
        <v>97.841807638954393</v>
      </c>
    </row>
    <row r="24" spans="2:8" ht="15.75" customHeight="1" x14ac:dyDescent="0.25">
      <c r="B24" s="64" t="s">
        <v>22</v>
      </c>
      <c r="C24" s="65">
        <f>SUM(C25:C26)</f>
        <v>228541890.78000003</v>
      </c>
      <c r="D24" s="66">
        <f>SUM(D25:D26)</f>
        <v>236959662</v>
      </c>
      <c r="E24" s="66">
        <f>SUM(E25:E26)</f>
        <v>254980449</v>
      </c>
      <c r="F24" s="65">
        <f>SUM(F25:F26)</f>
        <v>254480931.56</v>
      </c>
      <c r="G24" s="67">
        <f t="shared" si="2"/>
        <v>111.34979705097894</v>
      </c>
      <c r="H24" s="67">
        <f t="shared" si="3"/>
        <v>99.804095787751947</v>
      </c>
    </row>
    <row r="25" spans="2:8" x14ac:dyDescent="0.25">
      <c r="B25" s="98" t="s">
        <v>23</v>
      </c>
      <c r="C25" s="37">
        <v>209249350.09000003</v>
      </c>
      <c r="D25" s="12">
        <v>217794842</v>
      </c>
      <c r="E25" s="12">
        <v>235740629</v>
      </c>
      <c r="F25" s="37">
        <v>235328955</v>
      </c>
      <c r="G25" s="13">
        <f t="shared" si="2"/>
        <v>112.46341023223387</v>
      </c>
      <c r="H25" s="13">
        <f t="shared" si="3"/>
        <v>99.825369940792001</v>
      </c>
    </row>
    <row r="26" spans="2:8" x14ac:dyDescent="0.25">
      <c r="B26" s="99" t="s">
        <v>24</v>
      </c>
      <c r="C26" s="37">
        <v>19292540.690000001</v>
      </c>
      <c r="D26" s="12">
        <v>19164820</v>
      </c>
      <c r="E26" s="12">
        <v>19239820</v>
      </c>
      <c r="F26" s="37">
        <v>19151976.559999999</v>
      </c>
      <c r="G26" s="13">
        <f t="shared" si="2"/>
        <v>99.271406849628349</v>
      </c>
      <c r="H26" s="13">
        <f t="shared" si="3"/>
        <v>99.543428992578924</v>
      </c>
    </row>
    <row r="27" spans="2:8" x14ac:dyDescent="0.25">
      <c r="B27" s="64" t="s">
        <v>26</v>
      </c>
      <c r="C27" s="65">
        <f>SUM(C28)</f>
        <v>61766.64</v>
      </c>
      <c r="D27" s="66">
        <f>SUM(D28)</f>
        <v>13450</v>
      </c>
      <c r="E27" s="66">
        <f>SUM(E28)</f>
        <v>13450</v>
      </c>
      <c r="F27" s="65">
        <f>SUM(F28)</f>
        <v>23958.43</v>
      </c>
      <c r="G27" s="67">
        <f t="shared" si="2"/>
        <v>38.788624409551822</v>
      </c>
      <c r="H27" s="67">
        <f t="shared" si="3"/>
        <v>178.12959107806691</v>
      </c>
    </row>
    <row r="28" spans="2:8" x14ac:dyDescent="0.25">
      <c r="B28" s="85" t="s">
        <v>27</v>
      </c>
      <c r="C28" s="37">
        <v>61766.64</v>
      </c>
      <c r="D28" s="12">
        <v>13450</v>
      </c>
      <c r="E28" s="84">
        <v>13450</v>
      </c>
      <c r="F28" s="37">
        <v>23958.43</v>
      </c>
      <c r="G28" s="13">
        <f t="shared" si="2"/>
        <v>38.788624409551822</v>
      </c>
      <c r="H28" s="13">
        <f t="shared" si="3"/>
        <v>178.12959107806691</v>
      </c>
    </row>
    <row r="29" spans="2:8" x14ac:dyDescent="0.25">
      <c r="B29" s="64" t="s">
        <v>71</v>
      </c>
      <c r="C29" s="65">
        <f>SUM(C30)</f>
        <v>18733.740000000002</v>
      </c>
      <c r="D29" s="66">
        <f>SUM(D30)</f>
        <v>0</v>
      </c>
      <c r="E29" s="66">
        <f>SUM(E30)</f>
        <v>0</v>
      </c>
      <c r="F29" s="65">
        <f>SUM(F30)</f>
        <v>0</v>
      </c>
      <c r="G29" s="67">
        <f t="shared" si="2"/>
        <v>0</v>
      </c>
      <c r="H29" s="67">
        <f t="shared" si="3"/>
        <v>0</v>
      </c>
    </row>
    <row r="30" spans="2:8" ht="31.5" x14ac:dyDescent="0.25">
      <c r="B30" s="85" t="s">
        <v>72</v>
      </c>
      <c r="C30" s="37">
        <v>18733.740000000002</v>
      </c>
      <c r="D30" s="12"/>
      <c r="E30" s="12"/>
      <c r="F30" s="37"/>
      <c r="G30" s="13">
        <f t="shared" si="2"/>
        <v>0</v>
      </c>
      <c r="H30" s="13">
        <f t="shared" si="3"/>
        <v>0</v>
      </c>
    </row>
    <row r="31" spans="2:8" x14ac:dyDescent="0.25">
      <c r="B31" s="104" t="s">
        <v>67</v>
      </c>
      <c r="C31" s="65">
        <f>SUM(C32:C35)</f>
        <v>132434219.36999997</v>
      </c>
      <c r="D31" s="66">
        <f>SUM(D32:D35)</f>
        <v>139261100</v>
      </c>
      <c r="E31" s="66">
        <f>SUM(E32:E35)</f>
        <v>139261100</v>
      </c>
      <c r="F31" s="65">
        <f>SUM(F32:F35)</f>
        <v>131386217.15999997</v>
      </c>
      <c r="G31" s="67">
        <f t="shared" si="2"/>
        <v>99.208662070131552</v>
      </c>
      <c r="H31" s="67">
        <f t="shared" si="3"/>
        <v>94.345238663201698</v>
      </c>
    </row>
    <row r="32" spans="2:8" x14ac:dyDescent="0.25">
      <c r="B32" s="85" t="s">
        <v>68</v>
      </c>
      <c r="C32" s="70">
        <v>24378.7</v>
      </c>
      <c r="D32" s="12">
        <v>59800</v>
      </c>
      <c r="E32" s="53">
        <v>59800</v>
      </c>
      <c r="F32" s="70">
        <v>1066</v>
      </c>
      <c r="G32" s="13">
        <f t="shared" si="2"/>
        <v>4.3726695845143508</v>
      </c>
      <c r="H32" s="13">
        <f t="shared" si="3"/>
        <v>1.7826086956521738</v>
      </c>
    </row>
    <row r="33" spans="2:9" x14ac:dyDescent="0.25">
      <c r="B33" s="85" t="s">
        <v>69</v>
      </c>
      <c r="C33" s="37">
        <v>2867.25</v>
      </c>
      <c r="D33" s="12">
        <v>1000</v>
      </c>
      <c r="E33" s="12">
        <v>1000</v>
      </c>
      <c r="F33" s="37">
        <v>584</v>
      </c>
      <c r="G33" s="13">
        <f t="shared" si="2"/>
        <v>20.367948382596566</v>
      </c>
      <c r="H33" s="13">
        <f t="shared" si="3"/>
        <v>58.4</v>
      </c>
    </row>
    <row r="34" spans="2:9" x14ac:dyDescent="0.25">
      <c r="B34" s="85" t="s">
        <v>70</v>
      </c>
      <c r="C34" s="37">
        <v>105020299.08999997</v>
      </c>
      <c r="D34" s="12">
        <v>108890200</v>
      </c>
      <c r="E34" s="12">
        <v>108890200</v>
      </c>
      <c r="F34" s="37">
        <v>104637754.37999997</v>
      </c>
      <c r="G34" s="13">
        <f t="shared" si="2"/>
        <v>99.635742124794206</v>
      </c>
      <c r="H34" s="13">
        <f t="shared" si="3"/>
        <v>96.094739820479674</v>
      </c>
    </row>
    <row r="35" spans="2:9" ht="31.5" x14ac:dyDescent="0.25">
      <c r="B35" s="85" t="s">
        <v>204</v>
      </c>
      <c r="C35" s="37">
        <v>27386674.329999998</v>
      </c>
      <c r="D35" s="12">
        <v>30310100</v>
      </c>
      <c r="E35" s="12">
        <v>30310100</v>
      </c>
      <c r="F35" s="37">
        <v>26746812.779999997</v>
      </c>
      <c r="G35" s="13">
        <f t="shared" si="2"/>
        <v>97.663602589018694</v>
      </c>
      <c r="H35" s="13">
        <f t="shared" si="3"/>
        <v>88.243894873326042</v>
      </c>
    </row>
    <row r="36" spans="2:9" ht="47.25" x14ac:dyDescent="0.25">
      <c r="B36" s="64" t="s">
        <v>438</v>
      </c>
      <c r="C36" s="65">
        <f>SUM(C37)</f>
        <v>79685.25</v>
      </c>
      <c r="D36" s="66">
        <f>SUM(D37)</f>
        <v>150000</v>
      </c>
      <c r="E36" s="66">
        <f>SUM(E37)</f>
        <v>150000</v>
      </c>
      <c r="F36" s="65">
        <f>SUM(F37)</f>
        <v>1873.29</v>
      </c>
      <c r="G36" s="67">
        <f>IFERROR(F36/C36*100,0)</f>
        <v>2.3508616713883685</v>
      </c>
      <c r="H36" s="67">
        <f>IFERROR(F36/E36*100,0)</f>
        <v>1.2488599999999999</v>
      </c>
    </row>
    <row r="37" spans="2:9" ht="47.25" x14ac:dyDescent="0.25">
      <c r="B37" s="85" t="s">
        <v>439</v>
      </c>
      <c r="C37" s="105">
        <v>79685.25</v>
      </c>
      <c r="D37" s="113">
        <v>150000</v>
      </c>
      <c r="E37" s="113">
        <v>150000</v>
      </c>
      <c r="F37" s="105">
        <v>1873.29</v>
      </c>
      <c r="G37" s="13">
        <f>IFERROR(F37/C37*100,0)</f>
        <v>2.3508616713883685</v>
      </c>
      <c r="H37" s="13">
        <f>IFERROR(F37/E37*100,0)</f>
        <v>1.2488599999999999</v>
      </c>
    </row>
    <row r="38" spans="2:9" x14ac:dyDescent="0.25">
      <c r="C38" s="70"/>
      <c r="F38" s="70"/>
    </row>
    <row r="39" spans="2:9" x14ac:dyDescent="0.25">
      <c r="B39" s="78"/>
      <c r="C39" s="79"/>
      <c r="D39" s="78"/>
      <c r="E39" s="78"/>
      <c r="F39" s="79"/>
      <c r="H39" s="78"/>
      <c r="I39" s="78"/>
    </row>
    <row r="40" spans="2:9" x14ac:dyDescent="0.25">
      <c r="B40" s="78"/>
      <c r="C40" s="79"/>
      <c r="D40" s="78"/>
      <c r="E40" s="78"/>
      <c r="F40" s="79"/>
      <c r="G40" s="78"/>
      <c r="H40" s="78"/>
      <c r="I40" s="78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"/>
  <sheetViews>
    <sheetView workbookViewId="0">
      <selection activeCell="N10" sqref="N10"/>
    </sheetView>
  </sheetViews>
  <sheetFormatPr defaultColWidth="9.140625" defaultRowHeight="15.75" x14ac:dyDescent="0.25"/>
  <cols>
    <col min="1" max="1" width="9.140625" style="42"/>
    <col min="2" max="2" width="37.7109375" style="42" customWidth="1"/>
    <col min="3" max="6" width="15.7109375" style="42" customWidth="1"/>
    <col min="7" max="8" width="10.7109375" style="42" customWidth="1"/>
    <col min="9" max="16384" width="9.140625" style="42"/>
  </cols>
  <sheetData>
    <row r="1" spans="2:13" x14ac:dyDescent="0.25">
      <c r="B1" s="46"/>
      <c r="C1" s="46"/>
      <c r="D1" s="46"/>
      <c r="E1" s="46"/>
      <c r="F1" s="44"/>
      <c r="G1" s="44"/>
      <c r="H1" s="44"/>
    </row>
    <row r="2" spans="2:13" ht="15.75" customHeight="1" x14ac:dyDescent="0.25">
      <c r="B2" s="225" t="s">
        <v>44</v>
      </c>
      <c r="C2" s="225"/>
      <c r="D2" s="225"/>
      <c r="E2" s="225"/>
      <c r="F2" s="225"/>
      <c r="G2" s="225"/>
      <c r="H2" s="225"/>
    </row>
    <row r="3" spans="2:13" x14ac:dyDescent="0.25">
      <c r="B3" s="46"/>
      <c r="C3" s="46"/>
      <c r="D3" s="46"/>
      <c r="E3" s="46"/>
      <c r="F3" s="44"/>
      <c r="G3" s="44"/>
      <c r="H3" s="44"/>
    </row>
    <row r="4" spans="2:13" ht="63" x14ac:dyDescent="0.25">
      <c r="B4" s="56" t="s">
        <v>8</v>
      </c>
      <c r="C4" s="56" t="s">
        <v>451</v>
      </c>
      <c r="D4" s="56" t="s">
        <v>452</v>
      </c>
      <c r="E4" s="56" t="s">
        <v>453</v>
      </c>
      <c r="F4" s="32" t="s">
        <v>454</v>
      </c>
      <c r="G4" s="56" t="s">
        <v>28</v>
      </c>
      <c r="H4" s="56" t="s">
        <v>28</v>
      </c>
    </row>
    <row r="5" spans="2:13" ht="31.5" x14ac:dyDescent="0.25">
      <c r="B5" s="56">
        <v>1</v>
      </c>
      <c r="C5" s="56">
        <v>2</v>
      </c>
      <c r="D5" s="56">
        <v>3</v>
      </c>
      <c r="E5" s="56">
        <v>4</v>
      </c>
      <c r="F5" s="63" t="s">
        <v>213</v>
      </c>
      <c r="G5" s="56" t="s">
        <v>216</v>
      </c>
      <c r="H5" s="56" t="s">
        <v>443</v>
      </c>
    </row>
    <row r="6" spans="2:13" ht="15.75" customHeight="1" x14ac:dyDescent="0.25">
      <c r="B6" s="64" t="s">
        <v>54</v>
      </c>
      <c r="C6" s="65">
        <f>C7+C9</f>
        <v>361136295.78000021</v>
      </c>
      <c r="D6" s="66">
        <f t="shared" ref="D6:F6" si="0">D7+D9</f>
        <v>376384212</v>
      </c>
      <c r="E6" s="66">
        <f t="shared" si="0"/>
        <v>394404999</v>
      </c>
      <c r="F6" s="65">
        <f t="shared" si="0"/>
        <v>385892980.44</v>
      </c>
      <c r="G6" s="88">
        <f>IFERROR(F6/C6*100,0)</f>
        <v>106.85521919266772</v>
      </c>
      <c r="H6" s="88">
        <f>IFERROR(F6/E6*100,0)</f>
        <v>97.841807638954393</v>
      </c>
      <c r="J6" s="70"/>
      <c r="K6" s="70"/>
      <c r="L6" s="70"/>
      <c r="M6" s="70"/>
    </row>
    <row r="7" spans="2:13" x14ac:dyDescent="0.25">
      <c r="B7" s="64" t="s">
        <v>9</v>
      </c>
      <c r="C7" s="65">
        <f>C8</f>
        <v>46326346.780000001</v>
      </c>
      <c r="D7" s="66">
        <f>D8</f>
        <v>50218250</v>
      </c>
      <c r="E7" s="66">
        <f>E8</f>
        <v>49964199</v>
      </c>
      <c r="F7" s="65">
        <f>F8</f>
        <v>49302730.889999986</v>
      </c>
      <c r="G7" s="88">
        <f>IFERROR(F7/C7*100,0)</f>
        <v>106.42481938870463</v>
      </c>
      <c r="H7" s="88">
        <f>IFERROR(F7/E7*100,0)</f>
        <v>98.676115852472662</v>
      </c>
    </row>
    <row r="8" spans="2:13" ht="31.5" x14ac:dyDescent="0.25">
      <c r="B8" s="85" t="s">
        <v>10</v>
      </c>
      <c r="C8" s="37">
        <v>46326346.780000001</v>
      </c>
      <c r="D8" s="162">
        <v>50218250</v>
      </c>
      <c r="E8" s="162">
        <v>49964199</v>
      </c>
      <c r="F8" s="164">
        <v>49302730.889999986</v>
      </c>
      <c r="G8" s="86">
        <f>IFERROR(F8/C8*100,0)</f>
        <v>106.42481938870463</v>
      </c>
      <c r="H8" s="86">
        <f>IFERROR(F8/E8*100,0)</f>
        <v>98.676115852472662</v>
      </c>
    </row>
    <row r="9" spans="2:13" ht="15.75" customHeight="1" x14ac:dyDescent="0.25">
      <c r="B9" s="64" t="s">
        <v>165</v>
      </c>
      <c r="C9" s="65">
        <f>C10</f>
        <v>314809949.00000018</v>
      </c>
      <c r="D9" s="66">
        <f>D10</f>
        <v>326165962</v>
      </c>
      <c r="E9" s="66">
        <f>E10</f>
        <v>344440800</v>
      </c>
      <c r="F9" s="65">
        <f>F10</f>
        <v>336590249.55000001</v>
      </c>
      <c r="G9" s="88">
        <f>IFERROR(F9/C9*100,0)</f>
        <v>106.9185553440053</v>
      </c>
      <c r="H9" s="88">
        <f>IFERROR(F9/E9*100,0)</f>
        <v>97.720783818293313</v>
      </c>
    </row>
    <row r="10" spans="2:13" x14ac:dyDescent="0.25">
      <c r="B10" s="82" t="s">
        <v>164</v>
      </c>
      <c r="C10" s="37">
        <v>314809949.00000018</v>
      </c>
      <c r="D10" s="162">
        <v>326165962</v>
      </c>
      <c r="E10" s="162">
        <v>344440800</v>
      </c>
      <c r="F10" s="163">
        <v>336590249.55000001</v>
      </c>
      <c r="G10" s="86">
        <f>IFERROR(F10/C10*100,0)</f>
        <v>106.9185553440053</v>
      </c>
      <c r="H10" s="86">
        <f>IFERROR(F10/E10*100,0)</f>
        <v>97.720783818293313</v>
      </c>
    </row>
    <row r="12" spans="2:13" x14ac:dyDescent="0.25">
      <c r="B12" s="78"/>
      <c r="C12" s="78"/>
      <c r="D12" s="78"/>
      <c r="E12" s="78"/>
      <c r="F12" s="78"/>
      <c r="H12" s="78"/>
    </row>
    <row r="13" spans="2:13" x14ac:dyDescent="0.25">
      <c r="B13" s="78"/>
      <c r="C13" s="78"/>
      <c r="D13" s="78"/>
      <c r="E13" s="78"/>
      <c r="F13" s="78"/>
      <c r="H13" s="78"/>
    </row>
    <row r="14" spans="2:13" x14ac:dyDescent="0.25">
      <c r="B14" s="78"/>
      <c r="C14" s="78"/>
      <c r="D14" s="78"/>
      <c r="E14" s="78"/>
      <c r="F14" s="78"/>
      <c r="G14" s="78"/>
      <c r="H14" s="78"/>
    </row>
  </sheetData>
  <mergeCells count="1">
    <mergeCell ref="B2:H2"/>
  </mergeCell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4"/>
  <sheetViews>
    <sheetView workbookViewId="0">
      <selection activeCell="G7" sqref="G7:L8"/>
    </sheetView>
  </sheetViews>
  <sheetFormatPr defaultColWidth="9.140625" defaultRowHeight="15.75" x14ac:dyDescent="0.25"/>
  <cols>
    <col min="1" max="1" width="9.140625" style="42"/>
    <col min="2" max="2" width="7.42578125" style="42" bestFit="1" customWidth="1"/>
    <col min="3" max="3" width="8.42578125" style="42" bestFit="1" customWidth="1"/>
    <col min="4" max="4" width="8.42578125" style="42" customWidth="1"/>
    <col min="5" max="5" width="5.42578125" style="42" bestFit="1" customWidth="1"/>
    <col min="6" max="10" width="25.28515625" style="42" customWidth="1"/>
    <col min="11" max="12" width="15.7109375" style="42" customWidth="1"/>
    <col min="13" max="14" width="9.140625" style="42"/>
    <col min="15" max="15" width="13.140625" style="42" bestFit="1" customWidth="1"/>
    <col min="16" max="16" width="14" style="42" bestFit="1" customWidth="1"/>
    <col min="17" max="16384" width="9.140625" style="42"/>
  </cols>
  <sheetData>
    <row r="1" spans="2:12" ht="18" customHeight="1" x14ac:dyDescent="0.25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2:12" ht="15.75" customHeight="1" x14ac:dyDescent="0.25">
      <c r="B2" s="225" t="s">
        <v>14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2:12" x14ac:dyDescent="0.25">
      <c r="B3" s="46"/>
      <c r="C3" s="46"/>
      <c r="D3" s="46"/>
      <c r="E3" s="46"/>
      <c r="F3" s="46"/>
      <c r="G3" s="46"/>
      <c r="H3" s="46"/>
      <c r="I3" s="46"/>
      <c r="J3" s="44"/>
      <c r="K3" s="44"/>
      <c r="L3" s="44"/>
    </row>
    <row r="4" spans="2:12" ht="18" customHeight="1" x14ac:dyDescent="0.25">
      <c r="B4" s="225" t="s">
        <v>59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2:12" ht="15.75" customHeight="1" x14ac:dyDescent="0.25">
      <c r="B5" s="225" t="s">
        <v>45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2:12" x14ac:dyDescent="0.25">
      <c r="B6" s="46"/>
      <c r="C6" s="46"/>
      <c r="D6" s="46"/>
      <c r="E6" s="46"/>
      <c r="F6" s="46"/>
      <c r="G6" s="46"/>
      <c r="H6" s="46"/>
      <c r="I6" s="46"/>
      <c r="J6" s="44"/>
      <c r="K6" s="44"/>
      <c r="L6" s="44"/>
    </row>
    <row r="7" spans="2:12" ht="49.5" customHeight="1" x14ac:dyDescent="0.25">
      <c r="B7" s="228" t="s">
        <v>8</v>
      </c>
      <c r="C7" s="229"/>
      <c r="D7" s="229"/>
      <c r="E7" s="229"/>
      <c r="F7" s="230"/>
      <c r="G7" s="56" t="s">
        <v>451</v>
      </c>
      <c r="H7" s="56" t="s">
        <v>452</v>
      </c>
      <c r="I7" s="56" t="s">
        <v>453</v>
      </c>
      <c r="J7" s="32" t="s">
        <v>454</v>
      </c>
      <c r="K7" s="56" t="s">
        <v>28</v>
      </c>
      <c r="L7" s="56" t="s">
        <v>28</v>
      </c>
    </row>
    <row r="8" spans="2:12" x14ac:dyDescent="0.25">
      <c r="B8" s="228">
        <v>1</v>
      </c>
      <c r="C8" s="229"/>
      <c r="D8" s="229"/>
      <c r="E8" s="229"/>
      <c r="F8" s="230"/>
      <c r="G8" s="56">
        <v>2</v>
      </c>
      <c r="H8" s="56">
        <v>3</v>
      </c>
      <c r="I8" s="56">
        <v>4</v>
      </c>
      <c r="J8" s="63" t="s">
        <v>213</v>
      </c>
      <c r="K8" s="56" t="s">
        <v>216</v>
      </c>
      <c r="L8" s="56" t="s">
        <v>443</v>
      </c>
    </row>
    <row r="9" spans="2:12" ht="31.5" x14ac:dyDescent="0.25">
      <c r="B9" s="109">
        <v>8</v>
      </c>
      <c r="C9" s="110"/>
      <c r="D9" s="110"/>
      <c r="E9" s="110"/>
      <c r="F9" s="64" t="s">
        <v>11</v>
      </c>
      <c r="G9" s="197">
        <v>0</v>
      </c>
      <c r="H9" s="112">
        <v>0</v>
      </c>
      <c r="I9" s="112">
        <v>0</v>
      </c>
      <c r="J9" s="111">
        <v>0</v>
      </c>
      <c r="K9" s="88">
        <f>IFERROR(J9/G9*100,0)</f>
        <v>0</v>
      </c>
      <c r="L9" s="88">
        <f>IFERROR(J9/I9*100,0)</f>
        <v>0</v>
      </c>
    </row>
    <row r="10" spans="2:12" ht="47.25" x14ac:dyDescent="0.25">
      <c r="B10" s="109">
        <v>5</v>
      </c>
      <c r="C10" s="110"/>
      <c r="D10" s="110"/>
      <c r="E10" s="110"/>
      <c r="F10" s="64" t="s">
        <v>12</v>
      </c>
      <c r="G10" s="197">
        <v>0</v>
      </c>
      <c r="H10" s="112">
        <v>0</v>
      </c>
      <c r="I10" s="112">
        <v>0</v>
      </c>
      <c r="J10" s="111">
        <v>0</v>
      </c>
      <c r="K10" s="88">
        <f>IFERROR(J10/G10*100,0)</f>
        <v>0</v>
      </c>
      <c r="L10" s="88">
        <f>IFERROR(J10/I10*100,0)</f>
        <v>0</v>
      </c>
    </row>
    <row r="11" spans="2:12" ht="31.5" hidden="1" x14ac:dyDescent="0.25">
      <c r="B11" s="64">
        <v>8</v>
      </c>
      <c r="C11" s="64"/>
      <c r="D11" s="64"/>
      <c r="E11" s="64"/>
      <c r="F11" s="64" t="s">
        <v>11</v>
      </c>
      <c r="G11" s="66">
        <f>+G12</f>
        <v>0</v>
      </c>
      <c r="H11" s="66">
        <f t="shared" ref="H11:J12" si="0">+H12</f>
        <v>0</v>
      </c>
      <c r="I11" s="66">
        <f t="shared" si="0"/>
        <v>0</v>
      </c>
      <c r="J11" s="66">
        <f t="shared" si="0"/>
        <v>0</v>
      </c>
      <c r="K11" s="87">
        <f>IFERROR(J11/G11*100,0)</f>
        <v>0</v>
      </c>
      <c r="L11" s="88">
        <f>IFERROR(J11/I11*100,0)</f>
        <v>0</v>
      </c>
    </row>
    <row r="12" spans="2:12" hidden="1" x14ac:dyDescent="0.25">
      <c r="B12" s="64"/>
      <c r="C12" s="31">
        <v>84</v>
      </c>
      <c r="D12" s="31"/>
      <c r="E12" s="31"/>
      <c r="F12" s="31" t="s">
        <v>16</v>
      </c>
      <c r="G12" s="12">
        <f>+G13</f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81">
        <f>IFERROR(J12/G12*100,0)</f>
        <v>0</v>
      </c>
      <c r="L12" s="86">
        <f>IFERROR(J12/I12*100,0)</f>
        <v>0</v>
      </c>
    </row>
    <row r="13" spans="2:12" ht="63" hidden="1" x14ac:dyDescent="0.25">
      <c r="B13" s="11"/>
      <c r="C13" s="11"/>
      <c r="D13" s="11">
        <v>841</v>
      </c>
      <c r="E13" s="11"/>
      <c r="F13" s="17" t="s">
        <v>46</v>
      </c>
      <c r="G13" s="12">
        <f>+G14</f>
        <v>0</v>
      </c>
      <c r="H13" s="12">
        <f>+H14</f>
        <v>0</v>
      </c>
      <c r="I13" s="12">
        <f>+I14</f>
        <v>0</v>
      </c>
      <c r="J13" s="12">
        <f>+J14</f>
        <v>0</v>
      </c>
      <c r="K13" s="81">
        <v>0</v>
      </c>
      <c r="L13" s="81">
        <v>0</v>
      </c>
    </row>
    <row r="14" spans="2:12" ht="31.5" hidden="1" x14ac:dyDescent="0.25">
      <c r="B14" s="11"/>
      <c r="C14" s="11"/>
      <c r="D14" s="11"/>
      <c r="E14" s="11">
        <v>8413</v>
      </c>
      <c r="F14" s="17" t="s">
        <v>47</v>
      </c>
      <c r="G14" s="12">
        <v>0</v>
      </c>
      <c r="H14" s="12">
        <v>0</v>
      </c>
      <c r="I14" s="12">
        <v>0</v>
      </c>
      <c r="J14" s="81">
        <v>0</v>
      </c>
      <c r="K14" s="81">
        <v>0</v>
      </c>
      <c r="L14" s="81">
        <v>0</v>
      </c>
    </row>
    <row r="15" spans="2:12" hidden="1" x14ac:dyDescent="0.25">
      <c r="B15" s="11"/>
      <c r="C15" s="11"/>
      <c r="D15" s="11"/>
      <c r="E15" s="89" t="s">
        <v>25</v>
      </c>
      <c r="F15" s="82"/>
      <c r="G15" s="12"/>
      <c r="H15" s="12"/>
      <c r="I15" s="12"/>
      <c r="J15" s="81"/>
      <c r="K15" s="81"/>
      <c r="L15" s="81"/>
    </row>
    <row r="16" spans="2:12" ht="47.25" hidden="1" x14ac:dyDescent="0.25">
      <c r="B16" s="90">
        <v>5</v>
      </c>
      <c r="C16" s="90"/>
      <c r="D16" s="90"/>
      <c r="E16" s="90"/>
      <c r="F16" s="91" t="s">
        <v>12</v>
      </c>
      <c r="G16" s="66">
        <f t="shared" ref="G16:J18" si="1">+G17</f>
        <v>0</v>
      </c>
      <c r="H16" s="66">
        <f t="shared" si="1"/>
        <v>0</v>
      </c>
      <c r="I16" s="66">
        <f t="shared" si="1"/>
        <v>0</v>
      </c>
      <c r="J16" s="66">
        <f t="shared" si="1"/>
        <v>0</v>
      </c>
      <c r="K16" s="87">
        <f>IFERROR(J16/G16*100,0)</f>
        <v>0</v>
      </c>
      <c r="L16" s="88">
        <f>IFERROR(J16/I16*100,0)</f>
        <v>0</v>
      </c>
    </row>
    <row r="17" spans="2:12" ht="31.5" hidden="1" x14ac:dyDescent="0.25">
      <c r="B17" s="31"/>
      <c r="C17" s="31">
        <v>54</v>
      </c>
      <c r="D17" s="31"/>
      <c r="E17" s="31"/>
      <c r="F17" s="92" t="s">
        <v>17</v>
      </c>
      <c r="G17" s="12">
        <f t="shared" si="1"/>
        <v>0</v>
      </c>
      <c r="H17" s="12">
        <f t="shared" si="1"/>
        <v>0</v>
      </c>
      <c r="I17" s="12">
        <f t="shared" si="1"/>
        <v>0</v>
      </c>
      <c r="J17" s="12">
        <f t="shared" si="1"/>
        <v>0</v>
      </c>
      <c r="K17" s="81">
        <f>IFERROR(J17/G17*100,0)</f>
        <v>0</v>
      </c>
      <c r="L17" s="86">
        <f>IFERROR(J17/I17*100,0)</f>
        <v>0</v>
      </c>
    </row>
    <row r="18" spans="2:12" ht="78.75" hidden="1" x14ac:dyDescent="0.25">
      <c r="B18" s="31"/>
      <c r="C18" s="31"/>
      <c r="D18" s="31">
        <v>541</v>
      </c>
      <c r="E18" s="17"/>
      <c r="F18" s="17" t="s">
        <v>48</v>
      </c>
      <c r="G18" s="12">
        <f t="shared" si="1"/>
        <v>0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81">
        <v>0</v>
      </c>
      <c r="L18" s="81">
        <v>0</v>
      </c>
    </row>
    <row r="19" spans="2:12" ht="47.25" hidden="1" x14ac:dyDescent="0.25">
      <c r="B19" s="31"/>
      <c r="C19" s="31"/>
      <c r="D19" s="31"/>
      <c r="E19" s="17">
        <v>5413</v>
      </c>
      <c r="F19" s="17" t="s">
        <v>49</v>
      </c>
      <c r="G19" s="12">
        <v>0</v>
      </c>
      <c r="H19" s="12">
        <v>0</v>
      </c>
      <c r="I19" s="12">
        <v>0</v>
      </c>
      <c r="J19" s="81">
        <v>0</v>
      </c>
      <c r="K19" s="81">
        <v>0</v>
      </c>
      <c r="L19" s="81">
        <v>0</v>
      </c>
    </row>
    <row r="20" spans="2:12" hidden="1" x14ac:dyDescent="0.25">
      <c r="B20" s="83"/>
      <c r="C20" s="90"/>
      <c r="D20" s="90"/>
      <c r="E20" s="90"/>
      <c r="F20" s="91" t="s">
        <v>25</v>
      </c>
      <c r="G20" s="12"/>
      <c r="H20" s="12"/>
      <c r="I20" s="12"/>
      <c r="J20" s="81"/>
      <c r="K20" s="81"/>
      <c r="L20" s="81"/>
    </row>
    <row r="22" spans="2:12" x14ac:dyDescent="0.25">
      <c r="B22" s="78"/>
      <c r="C22" s="78"/>
      <c r="D22" s="78"/>
      <c r="E22" s="78"/>
      <c r="F22" s="78"/>
      <c r="G22" s="78"/>
      <c r="H22" s="78"/>
      <c r="I22" s="78"/>
      <c r="J22" s="78"/>
      <c r="L22" s="78"/>
    </row>
    <row r="23" spans="2:12" x14ac:dyDescent="0.25">
      <c r="B23" s="78"/>
      <c r="C23" s="78"/>
      <c r="D23" s="78"/>
      <c r="E23" s="78"/>
      <c r="F23" s="78"/>
      <c r="G23" s="78"/>
      <c r="H23" s="78"/>
      <c r="I23" s="78"/>
      <c r="J23" s="78"/>
      <c r="L23" s="78"/>
    </row>
    <row r="24" spans="2:12" x14ac:dyDescent="0.25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"/>
  <sheetViews>
    <sheetView workbookViewId="0">
      <selection activeCell="C4" sqref="C4:H5"/>
    </sheetView>
  </sheetViews>
  <sheetFormatPr defaultColWidth="9.140625" defaultRowHeight="15.75" x14ac:dyDescent="0.25"/>
  <cols>
    <col min="1" max="1" width="9.140625" style="42"/>
    <col min="2" max="2" width="41.85546875" style="42" bestFit="1" customWidth="1"/>
    <col min="3" max="6" width="25.28515625" style="42" customWidth="1"/>
    <col min="7" max="8" width="15.7109375" style="42" customWidth="1"/>
    <col min="9" max="10" width="9.140625" style="42"/>
    <col min="11" max="11" width="10.140625" style="42" bestFit="1" customWidth="1"/>
    <col min="12" max="16384" width="9.140625" style="42"/>
  </cols>
  <sheetData>
    <row r="1" spans="2:11" x14ac:dyDescent="0.25">
      <c r="B1" s="46"/>
      <c r="C1" s="46"/>
      <c r="D1" s="46"/>
      <c r="E1" s="46"/>
      <c r="F1" s="44"/>
      <c r="G1" s="44"/>
      <c r="H1" s="44"/>
    </row>
    <row r="2" spans="2:11" ht="15.75" customHeight="1" x14ac:dyDescent="0.25">
      <c r="B2" s="225" t="s">
        <v>50</v>
      </c>
      <c r="C2" s="225"/>
      <c r="D2" s="225"/>
      <c r="E2" s="225"/>
      <c r="F2" s="225"/>
      <c r="G2" s="225"/>
      <c r="H2" s="225"/>
    </row>
    <row r="3" spans="2:11" x14ac:dyDescent="0.25">
      <c r="B3" s="46"/>
      <c r="C3" s="46"/>
      <c r="D3" s="46"/>
      <c r="E3" s="46"/>
      <c r="F3" s="44"/>
      <c r="G3" s="44"/>
      <c r="H3" s="44"/>
    </row>
    <row r="4" spans="2:11" ht="47.25" x14ac:dyDescent="0.25">
      <c r="B4" s="56" t="s">
        <v>8</v>
      </c>
      <c r="C4" s="56" t="s">
        <v>451</v>
      </c>
      <c r="D4" s="56" t="s">
        <v>452</v>
      </c>
      <c r="E4" s="56" t="s">
        <v>453</v>
      </c>
      <c r="F4" s="32" t="s">
        <v>454</v>
      </c>
      <c r="G4" s="56" t="s">
        <v>28</v>
      </c>
      <c r="H4" s="56" t="s">
        <v>28</v>
      </c>
    </row>
    <row r="5" spans="2:11" x14ac:dyDescent="0.25">
      <c r="B5" s="56">
        <v>1</v>
      </c>
      <c r="C5" s="56">
        <v>2</v>
      </c>
      <c r="D5" s="56">
        <v>3</v>
      </c>
      <c r="E5" s="56">
        <v>4</v>
      </c>
      <c r="F5" s="63" t="s">
        <v>213</v>
      </c>
      <c r="G5" s="56" t="s">
        <v>216</v>
      </c>
      <c r="H5" s="56" t="s">
        <v>443</v>
      </c>
    </row>
    <row r="6" spans="2:11" x14ac:dyDescent="0.25">
      <c r="B6" s="64" t="s">
        <v>51</v>
      </c>
      <c r="C6" s="195">
        <v>0</v>
      </c>
      <c r="D6" s="153">
        <v>0</v>
      </c>
      <c r="E6" s="153">
        <v>0</v>
      </c>
      <c r="F6" s="65">
        <v>0</v>
      </c>
      <c r="G6" s="88">
        <f>IFERROR(F6/C6*100,0)</f>
        <v>0</v>
      </c>
      <c r="H6" s="88">
        <f>IFERROR(F6/E6*100,0)</f>
        <v>0</v>
      </c>
      <c r="K6" s="70"/>
    </row>
    <row r="7" spans="2:11" x14ac:dyDescent="0.25">
      <c r="B7" s="31" t="s">
        <v>19</v>
      </c>
      <c r="C7" s="138"/>
      <c r="D7" s="138"/>
      <c r="E7" s="196"/>
      <c r="F7" s="81"/>
      <c r="G7" s="86"/>
      <c r="H7" s="86"/>
    </row>
    <row r="8" spans="2:11" ht="15.75" customHeight="1" x14ac:dyDescent="0.25">
      <c r="B8" s="64" t="s">
        <v>52</v>
      </c>
      <c r="C8" s="195">
        <v>0</v>
      </c>
      <c r="D8" s="153">
        <v>0</v>
      </c>
      <c r="E8" s="153">
        <v>0</v>
      </c>
      <c r="F8" s="65">
        <v>0</v>
      </c>
      <c r="G8" s="88">
        <f>IFERROR(F8/C8*100,0)</f>
        <v>0</v>
      </c>
      <c r="H8" s="88">
        <f>IFERROR(F8/E8*100,0)</f>
        <v>0</v>
      </c>
    </row>
    <row r="10" spans="2:11" x14ac:dyDescent="0.25">
      <c r="B10" s="78"/>
      <c r="H10" s="78"/>
    </row>
    <row r="11" spans="2:11" x14ac:dyDescent="0.25">
      <c r="H11" s="78"/>
    </row>
  </sheetData>
  <mergeCells count="1">
    <mergeCell ref="B2:H2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3"/>
  <sheetViews>
    <sheetView zoomScale="70" zoomScaleNormal="70" workbookViewId="0">
      <selection activeCell="M8" sqref="M8"/>
    </sheetView>
  </sheetViews>
  <sheetFormatPr defaultColWidth="9.140625" defaultRowHeight="15.75" x14ac:dyDescent="0.25"/>
  <cols>
    <col min="1" max="1" width="9.140625" style="42"/>
    <col min="2" max="2" width="7.42578125" style="42" bestFit="1" customWidth="1"/>
    <col min="3" max="3" width="8.42578125" style="42" bestFit="1" customWidth="1"/>
    <col min="4" max="4" width="6.85546875" style="42" customWidth="1"/>
    <col min="5" max="5" width="45.85546875" style="42" customWidth="1"/>
    <col min="6" max="7" width="24.28515625" style="188" customWidth="1"/>
    <col min="8" max="8" width="24.28515625" style="176" customWidth="1"/>
    <col min="9" max="9" width="15.7109375" style="42" customWidth="1"/>
    <col min="10" max="10" width="2.28515625" style="42" bestFit="1" customWidth="1"/>
    <col min="11" max="11" width="9.140625" style="42"/>
    <col min="12" max="12" width="10.28515625" style="42" bestFit="1" customWidth="1"/>
    <col min="13" max="16384" width="9.140625" style="42"/>
  </cols>
  <sheetData>
    <row r="1" spans="2:12" x14ac:dyDescent="0.25">
      <c r="B1" s="129"/>
      <c r="C1" s="129"/>
      <c r="D1" s="129"/>
      <c r="E1" s="129"/>
      <c r="F1" s="178"/>
      <c r="G1" s="178"/>
      <c r="H1" s="165"/>
      <c r="I1" s="130"/>
    </row>
    <row r="2" spans="2:12" ht="18" customHeight="1" x14ac:dyDescent="0.25">
      <c r="B2" s="254" t="s">
        <v>13</v>
      </c>
      <c r="C2" s="254"/>
      <c r="D2" s="254"/>
      <c r="E2" s="254"/>
      <c r="F2" s="254"/>
      <c r="G2" s="254"/>
      <c r="H2" s="254"/>
      <c r="I2" s="131"/>
    </row>
    <row r="3" spans="2:12" x14ac:dyDescent="0.25">
      <c r="B3" s="129"/>
      <c r="C3" s="129"/>
      <c r="D3" s="129"/>
      <c r="E3" s="129"/>
      <c r="F3" s="178"/>
      <c r="G3" s="178"/>
      <c r="H3" s="165"/>
      <c r="I3" s="130"/>
    </row>
    <row r="4" spans="2:12" x14ac:dyDescent="0.25">
      <c r="B4" s="250" t="s">
        <v>61</v>
      </c>
      <c r="C4" s="250"/>
      <c r="D4" s="250"/>
      <c r="E4" s="250"/>
      <c r="F4" s="250"/>
      <c r="G4" s="250"/>
      <c r="H4" s="250"/>
      <c r="I4" s="132"/>
    </row>
    <row r="5" spans="2:12" x14ac:dyDescent="0.25">
      <c r="B5" s="129"/>
      <c r="C5" s="129"/>
      <c r="D5" s="129"/>
      <c r="E5" s="129"/>
      <c r="F5" s="178"/>
      <c r="G5" s="178"/>
      <c r="H5" s="165"/>
      <c r="I5" s="130"/>
    </row>
    <row r="6" spans="2:12" ht="72" customHeight="1" x14ac:dyDescent="0.25">
      <c r="B6" s="251" t="s">
        <v>8</v>
      </c>
      <c r="C6" s="252"/>
      <c r="D6" s="252"/>
      <c r="E6" s="253"/>
      <c r="F6" s="204" t="s">
        <v>446</v>
      </c>
      <c r="G6" s="179" t="s">
        <v>447</v>
      </c>
      <c r="H6" s="166" t="s">
        <v>448</v>
      </c>
      <c r="I6" s="133" t="s">
        <v>56</v>
      </c>
    </row>
    <row r="7" spans="2:12" x14ac:dyDescent="0.25">
      <c r="B7" s="251">
        <v>1</v>
      </c>
      <c r="C7" s="252"/>
      <c r="D7" s="252"/>
      <c r="E7" s="253"/>
      <c r="F7" s="179">
        <v>2</v>
      </c>
      <c r="G7" s="179">
        <v>3</v>
      </c>
      <c r="H7" s="179">
        <v>4</v>
      </c>
      <c r="I7" s="133" t="s">
        <v>442</v>
      </c>
    </row>
    <row r="8" spans="2:12" ht="30" customHeight="1" x14ac:dyDescent="0.25">
      <c r="B8" s="255" t="s">
        <v>150</v>
      </c>
      <c r="C8" s="256"/>
      <c r="D8" s="257"/>
      <c r="E8" s="134" t="s">
        <v>151</v>
      </c>
      <c r="F8" s="180">
        <f>SUM(F9:F17)</f>
        <v>376384212</v>
      </c>
      <c r="G8" s="180">
        <f>SUM(G9:G17)</f>
        <v>394404999</v>
      </c>
      <c r="H8" s="167">
        <f>SUM(H9:H17)</f>
        <v>385892980.43999928</v>
      </c>
      <c r="I8" s="135">
        <f>IFERROR(H8/G8*100,0)</f>
        <v>97.841807638954208</v>
      </c>
      <c r="J8" s="53"/>
      <c r="L8" s="205"/>
    </row>
    <row r="9" spans="2:12" ht="30" customHeight="1" x14ac:dyDescent="0.25">
      <c r="B9" s="232">
        <v>11</v>
      </c>
      <c r="C9" s="233"/>
      <c r="D9" s="234"/>
      <c r="E9" s="136" t="s">
        <v>152</v>
      </c>
      <c r="F9" s="199">
        <f>F20+F47+F54+F61+F67+F71+F75+F135+F179+F186+F213+F217</f>
        <v>217794842</v>
      </c>
      <c r="G9" s="199">
        <f>G20+G47+G54+G61+G67+G71+G75+G135+G179+G186+G213+G217</f>
        <v>235740629</v>
      </c>
      <c r="H9" s="200">
        <f>H20+H47+H54+H61+H67+H71+H75+H135+H179+H186+H213+H217</f>
        <v>235328955</v>
      </c>
      <c r="I9" s="138">
        <f t="shared" ref="I9:I16" si="0">IFERROR(H9/G9*100,0)</f>
        <v>99.825369940792001</v>
      </c>
    </row>
    <row r="10" spans="2:12" ht="30" customHeight="1" x14ac:dyDescent="0.25">
      <c r="B10" s="232">
        <v>12</v>
      </c>
      <c r="C10" s="233"/>
      <c r="D10" s="234"/>
      <c r="E10" s="136" t="s">
        <v>153</v>
      </c>
      <c r="F10" s="199">
        <f>F93+F114+F141+F154</f>
        <v>19164820</v>
      </c>
      <c r="G10" s="199">
        <f>G93+G114+G141+G154</f>
        <v>19239820</v>
      </c>
      <c r="H10" s="200">
        <f>H93+H114+H141+H154</f>
        <v>19151976.559999947</v>
      </c>
      <c r="I10" s="138">
        <f t="shared" si="0"/>
        <v>99.543428992578654</v>
      </c>
    </row>
    <row r="11" spans="2:12" ht="30" customHeight="1" x14ac:dyDescent="0.25">
      <c r="B11" s="232">
        <v>31</v>
      </c>
      <c r="C11" s="233"/>
      <c r="D11" s="234"/>
      <c r="E11" s="136" t="s">
        <v>154</v>
      </c>
      <c r="F11" s="199">
        <f>F29+F50</f>
        <v>13450</v>
      </c>
      <c r="G11" s="199">
        <f>G29+G50</f>
        <v>13450</v>
      </c>
      <c r="H11" s="200">
        <f>H29+H50</f>
        <v>23958.43</v>
      </c>
      <c r="I11" s="138">
        <f t="shared" si="0"/>
        <v>178.12959107806691</v>
      </c>
    </row>
    <row r="12" spans="2:12" ht="30" customHeight="1" x14ac:dyDescent="0.25">
      <c r="B12" s="232">
        <v>43</v>
      </c>
      <c r="C12" s="233"/>
      <c r="D12" s="234"/>
      <c r="E12" s="136" t="s">
        <v>155</v>
      </c>
      <c r="F12" s="199">
        <f>F191</f>
        <v>0</v>
      </c>
      <c r="G12" s="199">
        <f>G191</f>
        <v>0</v>
      </c>
      <c r="H12" s="200">
        <f>H191</f>
        <v>0</v>
      </c>
      <c r="I12" s="138">
        <f t="shared" si="0"/>
        <v>0</v>
      </c>
    </row>
    <row r="13" spans="2:12" ht="30" customHeight="1" x14ac:dyDescent="0.25">
      <c r="B13" s="232">
        <v>51</v>
      </c>
      <c r="C13" s="233"/>
      <c r="D13" s="234"/>
      <c r="E13" s="136" t="s">
        <v>156</v>
      </c>
      <c r="F13" s="199">
        <f>F32+F167</f>
        <v>59800</v>
      </c>
      <c r="G13" s="199">
        <f>G32+G167</f>
        <v>59800</v>
      </c>
      <c r="H13" s="200">
        <f>H32+H167</f>
        <v>1066</v>
      </c>
      <c r="I13" s="138">
        <f t="shared" si="0"/>
        <v>1.7826086956521738</v>
      </c>
    </row>
    <row r="14" spans="2:12" ht="30" customHeight="1" x14ac:dyDescent="0.25">
      <c r="B14" s="232">
        <v>52</v>
      </c>
      <c r="C14" s="233"/>
      <c r="D14" s="234"/>
      <c r="E14" s="136" t="s">
        <v>157</v>
      </c>
      <c r="F14" s="199">
        <f>F35</f>
        <v>1000</v>
      </c>
      <c r="G14" s="199">
        <f>G35</f>
        <v>1000</v>
      </c>
      <c r="H14" s="200">
        <f>H35</f>
        <v>584</v>
      </c>
      <c r="I14" s="138">
        <f t="shared" si="0"/>
        <v>58.4</v>
      </c>
    </row>
    <row r="15" spans="2:12" ht="30" customHeight="1" x14ac:dyDescent="0.25">
      <c r="B15" s="232">
        <v>561</v>
      </c>
      <c r="C15" s="233"/>
      <c r="D15" s="234"/>
      <c r="E15" s="136" t="s">
        <v>158</v>
      </c>
      <c r="F15" s="199">
        <f>F79+F86+F103+F124+F147+F160+F172+F196</f>
        <v>108890200</v>
      </c>
      <c r="G15" s="199">
        <f>G79+G86+G103+G124+G147+G160+G172+G196</f>
        <v>108890200</v>
      </c>
      <c r="H15" s="200">
        <f>H79+H86+H103+H124+H147+H160+H172+H196</f>
        <v>104637754.37999931</v>
      </c>
      <c r="I15" s="138">
        <f t="shared" si="0"/>
        <v>96.094739820479077</v>
      </c>
    </row>
    <row r="16" spans="2:12" ht="30" customHeight="1" x14ac:dyDescent="0.25">
      <c r="B16" s="232">
        <v>581</v>
      </c>
      <c r="C16" s="233"/>
      <c r="D16" s="234"/>
      <c r="E16" s="136" t="s">
        <v>197</v>
      </c>
      <c r="F16" s="199">
        <f>F43+F202</f>
        <v>30310100</v>
      </c>
      <c r="G16" s="199">
        <f>G43+G202</f>
        <v>30310100</v>
      </c>
      <c r="H16" s="200">
        <f>H43+H202</f>
        <v>26746812.780000001</v>
      </c>
      <c r="I16" s="138">
        <f t="shared" si="0"/>
        <v>88.243894873326056</v>
      </c>
    </row>
    <row r="17" spans="2:10" ht="30" customHeight="1" x14ac:dyDescent="0.25">
      <c r="B17" s="140">
        <v>71</v>
      </c>
      <c r="C17" s="141"/>
      <c r="D17" s="142"/>
      <c r="E17" s="143" t="s">
        <v>450</v>
      </c>
      <c r="F17" s="199">
        <f>F38</f>
        <v>150000</v>
      </c>
      <c r="G17" s="199">
        <f>G38</f>
        <v>150000</v>
      </c>
      <c r="H17" s="200">
        <f>H38</f>
        <v>1873.29</v>
      </c>
      <c r="I17" s="138"/>
    </row>
    <row r="18" spans="2:10" ht="30" customHeight="1" x14ac:dyDescent="0.25">
      <c r="B18" s="244">
        <v>3301</v>
      </c>
      <c r="C18" s="245"/>
      <c r="D18" s="246"/>
      <c r="E18" s="144" t="s">
        <v>166</v>
      </c>
      <c r="F18" s="181">
        <f>F19+F46+F53+F60+F66+F70+F74+F78+F85+F91+F166+F171+F178+F185+F201</f>
        <v>237234412</v>
      </c>
      <c r="G18" s="181">
        <f>G19+G46+G53+G60+G66+G70+G74+G78+G85+G91+G166+G171+G178+G185+G201</f>
        <v>237912299</v>
      </c>
      <c r="H18" s="168">
        <f>H19+H46+H53+H60+H66+H70+H74+H78+H85+H91+H166+H171+H178+H185+H201</f>
        <v>229404176.30999926</v>
      </c>
      <c r="I18" s="145">
        <f>IFERROR(H18/G18*100,0)</f>
        <v>96.423840748980894</v>
      </c>
      <c r="J18" s="53"/>
    </row>
    <row r="19" spans="2:10" ht="30" customHeight="1" x14ac:dyDescent="0.25">
      <c r="B19" s="241" t="s">
        <v>167</v>
      </c>
      <c r="C19" s="242"/>
      <c r="D19" s="243"/>
      <c r="E19" s="146" t="s">
        <v>168</v>
      </c>
      <c r="F19" s="182">
        <f>+F20+F29+F32+F35+F38+F43</f>
        <v>49909750</v>
      </c>
      <c r="G19" s="182">
        <f>+G20+G29+G32+G35+G38+G43</f>
        <v>49658699</v>
      </c>
      <c r="H19" s="203">
        <f>+H20+H29+H32+H35+H38+H43</f>
        <v>49003815.430000007</v>
      </c>
      <c r="I19" s="147">
        <f t="shared" ref="I19:I78" si="1">IFERROR(H19/G19*100,0)</f>
        <v>98.681230915856261</v>
      </c>
      <c r="J19" s="53"/>
    </row>
    <row r="20" spans="2:10" ht="30" customHeight="1" x14ac:dyDescent="0.25">
      <c r="B20" s="235">
        <v>11</v>
      </c>
      <c r="C20" s="236"/>
      <c r="D20" s="237"/>
      <c r="E20" s="148" t="s">
        <v>152</v>
      </c>
      <c r="F20" s="183">
        <f>+F21+F25</f>
        <v>49450750</v>
      </c>
      <c r="G20" s="183">
        <f>+G21+G25</f>
        <v>49199699</v>
      </c>
      <c r="H20" s="170">
        <f>+H21+H25</f>
        <v>48972110.370000005</v>
      </c>
      <c r="I20" s="149">
        <f t="shared" si="1"/>
        <v>99.537418653719826</v>
      </c>
    </row>
    <row r="21" spans="2:10" ht="30" customHeight="1" x14ac:dyDescent="0.25">
      <c r="B21" s="231">
        <v>3</v>
      </c>
      <c r="C21" s="231"/>
      <c r="D21" s="231"/>
      <c r="E21" s="136" t="s">
        <v>4</v>
      </c>
      <c r="F21" s="137">
        <f>SUM(F22:F24)</f>
        <v>49127950</v>
      </c>
      <c r="G21" s="137">
        <f>SUM(G22:G24)</f>
        <v>48863950</v>
      </c>
      <c r="H21" s="171">
        <f>SUM(H22:H24)</f>
        <v>48639955.240000002</v>
      </c>
      <c r="I21" s="138">
        <f t="shared" si="1"/>
        <v>99.541595061389842</v>
      </c>
    </row>
    <row r="22" spans="2:10" ht="30" customHeight="1" x14ac:dyDescent="0.25">
      <c r="B22" s="232">
        <v>31</v>
      </c>
      <c r="C22" s="233"/>
      <c r="D22" s="234"/>
      <c r="E22" s="136" t="s">
        <v>5</v>
      </c>
      <c r="F22" s="137">
        <v>39505000</v>
      </c>
      <c r="G22" s="137">
        <v>39228000</v>
      </c>
      <c r="H22" s="171">
        <v>39057318.810000002</v>
      </c>
      <c r="I22" s="138">
        <f t="shared" si="1"/>
        <v>99.564899587029672</v>
      </c>
    </row>
    <row r="23" spans="2:10" ht="30" customHeight="1" x14ac:dyDescent="0.25">
      <c r="B23" s="232">
        <v>32</v>
      </c>
      <c r="C23" s="233"/>
      <c r="D23" s="234"/>
      <c r="E23" s="136" t="s">
        <v>15</v>
      </c>
      <c r="F23" s="137">
        <v>9432450</v>
      </c>
      <c r="G23" s="137">
        <v>9432450</v>
      </c>
      <c r="H23" s="171">
        <v>9380101.7000000011</v>
      </c>
      <c r="I23" s="138">
        <f t="shared" si="1"/>
        <v>99.44501905655477</v>
      </c>
    </row>
    <row r="24" spans="2:10" ht="30" customHeight="1" x14ac:dyDescent="0.25">
      <c r="B24" s="232">
        <v>34</v>
      </c>
      <c r="C24" s="233"/>
      <c r="D24" s="234"/>
      <c r="E24" s="136" t="s">
        <v>99</v>
      </c>
      <c r="F24" s="137">
        <v>190500</v>
      </c>
      <c r="G24" s="137">
        <v>203500</v>
      </c>
      <c r="H24" s="171">
        <v>202534.73</v>
      </c>
      <c r="I24" s="138">
        <f t="shared" si="1"/>
        <v>99.525665847665863</v>
      </c>
    </row>
    <row r="25" spans="2:10" ht="30" customHeight="1" x14ac:dyDescent="0.25">
      <c r="B25" s="231">
        <v>4</v>
      </c>
      <c r="C25" s="231"/>
      <c r="D25" s="231"/>
      <c r="E25" s="136" t="s">
        <v>6</v>
      </c>
      <c r="F25" s="137">
        <f>SUM(F26:F28)</f>
        <v>322800</v>
      </c>
      <c r="G25" s="137">
        <f>SUM(G26:G28)</f>
        <v>335749</v>
      </c>
      <c r="H25" s="171">
        <f>SUM(H26:H28)</f>
        <v>332155.13</v>
      </c>
      <c r="I25" s="138">
        <f t="shared" si="1"/>
        <v>98.929596216221043</v>
      </c>
    </row>
    <row r="26" spans="2:10" ht="30" customHeight="1" x14ac:dyDescent="0.25">
      <c r="B26" s="232">
        <v>41</v>
      </c>
      <c r="C26" s="233"/>
      <c r="D26" s="234"/>
      <c r="E26" s="136" t="s">
        <v>7</v>
      </c>
      <c r="F26" s="137">
        <v>8300</v>
      </c>
      <c r="G26" s="137">
        <v>8249</v>
      </c>
      <c r="H26" s="171">
        <v>8248.1200000000008</v>
      </c>
      <c r="I26" s="138">
        <f t="shared" si="1"/>
        <v>99.989332040247319</v>
      </c>
    </row>
    <row r="27" spans="2:10" ht="30" customHeight="1" x14ac:dyDescent="0.25">
      <c r="B27" s="232">
        <v>42</v>
      </c>
      <c r="C27" s="233"/>
      <c r="D27" s="234"/>
      <c r="E27" s="136" t="s">
        <v>106</v>
      </c>
      <c r="F27" s="137">
        <v>208000</v>
      </c>
      <c r="G27" s="137">
        <v>221000</v>
      </c>
      <c r="H27" s="171">
        <v>217407.01</v>
      </c>
      <c r="I27" s="138">
        <f t="shared" si="1"/>
        <v>98.37421266968326</v>
      </c>
    </row>
    <row r="28" spans="2:10" ht="30" customHeight="1" x14ac:dyDescent="0.25">
      <c r="B28" s="232">
        <v>45</v>
      </c>
      <c r="C28" s="233"/>
      <c r="D28" s="234"/>
      <c r="E28" s="136" t="s">
        <v>111</v>
      </c>
      <c r="F28" s="137">
        <v>106500</v>
      </c>
      <c r="G28" s="137">
        <v>106500</v>
      </c>
      <c r="H28" s="171">
        <v>106500</v>
      </c>
      <c r="I28" s="138">
        <f t="shared" si="1"/>
        <v>100</v>
      </c>
    </row>
    <row r="29" spans="2:10" ht="30" customHeight="1" x14ac:dyDescent="0.25">
      <c r="B29" s="235">
        <v>31</v>
      </c>
      <c r="C29" s="236"/>
      <c r="D29" s="237"/>
      <c r="E29" s="148" t="s">
        <v>154</v>
      </c>
      <c r="F29" s="183">
        <f t="shared" ref="F29:H30" si="2">+F30</f>
        <v>13000</v>
      </c>
      <c r="G29" s="183">
        <f t="shared" si="2"/>
        <v>13000</v>
      </c>
      <c r="H29" s="170">
        <f t="shared" si="2"/>
        <v>23879.43</v>
      </c>
      <c r="I29" s="149">
        <f t="shared" si="1"/>
        <v>183.68792307692308</v>
      </c>
    </row>
    <row r="30" spans="2:10" ht="30" customHeight="1" x14ac:dyDescent="0.25">
      <c r="B30" s="231">
        <v>3</v>
      </c>
      <c r="C30" s="231"/>
      <c r="D30" s="231"/>
      <c r="E30" s="136" t="s">
        <v>4</v>
      </c>
      <c r="F30" s="137">
        <f t="shared" si="2"/>
        <v>13000</v>
      </c>
      <c r="G30" s="137">
        <f t="shared" si="2"/>
        <v>13000</v>
      </c>
      <c r="H30" s="171">
        <f t="shared" si="2"/>
        <v>23879.43</v>
      </c>
      <c r="I30" s="138">
        <f t="shared" si="1"/>
        <v>183.68792307692308</v>
      </c>
    </row>
    <row r="31" spans="2:10" ht="30" customHeight="1" x14ac:dyDescent="0.25">
      <c r="B31" s="232">
        <v>32</v>
      </c>
      <c r="C31" s="233"/>
      <c r="D31" s="234"/>
      <c r="E31" s="136" t="s">
        <v>15</v>
      </c>
      <c r="F31" s="137">
        <v>13000</v>
      </c>
      <c r="G31" s="137">
        <v>13000</v>
      </c>
      <c r="H31" s="171">
        <v>23879.43</v>
      </c>
      <c r="I31" s="138">
        <f t="shared" si="1"/>
        <v>183.68792307692308</v>
      </c>
    </row>
    <row r="32" spans="2:10" ht="30" customHeight="1" x14ac:dyDescent="0.25">
      <c r="B32" s="235">
        <v>51</v>
      </c>
      <c r="C32" s="236"/>
      <c r="D32" s="237"/>
      <c r="E32" s="148" t="s">
        <v>156</v>
      </c>
      <c r="F32" s="183">
        <f t="shared" ref="F32:H33" si="3">+F33</f>
        <v>0</v>
      </c>
      <c r="G32" s="183">
        <f t="shared" si="3"/>
        <v>0</v>
      </c>
      <c r="H32" s="170">
        <f t="shared" si="3"/>
        <v>1066</v>
      </c>
      <c r="I32" s="149">
        <f>IFERROR(H32/G32*100,0)</f>
        <v>0</v>
      </c>
    </row>
    <row r="33" spans="2:9" ht="30" customHeight="1" x14ac:dyDescent="0.25">
      <c r="B33" s="231">
        <v>3</v>
      </c>
      <c r="C33" s="231"/>
      <c r="D33" s="231"/>
      <c r="E33" s="136" t="s">
        <v>4</v>
      </c>
      <c r="F33" s="137">
        <f t="shared" si="3"/>
        <v>0</v>
      </c>
      <c r="G33" s="137">
        <f t="shared" si="3"/>
        <v>0</v>
      </c>
      <c r="H33" s="171">
        <f t="shared" si="3"/>
        <v>1066</v>
      </c>
      <c r="I33" s="138">
        <f>IFERROR(H33/G33*100,0)</f>
        <v>0</v>
      </c>
    </row>
    <row r="34" spans="2:9" ht="30" customHeight="1" x14ac:dyDescent="0.25">
      <c r="B34" s="232">
        <v>32</v>
      </c>
      <c r="C34" s="233"/>
      <c r="D34" s="234"/>
      <c r="E34" s="136" t="s">
        <v>15</v>
      </c>
      <c r="F34" s="137">
        <v>0</v>
      </c>
      <c r="G34" s="137">
        <v>0</v>
      </c>
      <c r="H34" s="171">
        <v>1066</v>
      </c>
      <c r="I34" s="138">
        <f>IFERROR(H34/G34*100,0)</f>
        <v>0</v>
      </c>
    </row>
    <row r="35" spans="2:9" ht="30" customHeight="1" x14ac:dyDescent="0.25">
      <c r="B35" s="235">
        <v>52</v>
      </c>
      <c r="C35" s="236"/>
      <c r="D35" s="237"/>
      <c r="E35" s="148" t="s">
        <v>157</v>
      </c>
      <c r="F35" s="183">
        <f t="shared" ref="F35:H36" si="4">F36</f>
        <v>1000</v>
      </c>
      <c r="G35" s="183">
        <f t="shared" si="4"/>
        <v>1000</v>
      </c>
      <c r="H35" s="170">
        <f t="shared" si="4"/>
        <v>584</v>
      </c>
      <c r="I35" s="149">
        <f t="shared" si="1"/>
        <v>58.4</v>
      </c>
    </row>
    <row r="36" spans="2:9" ht="30" customHeight="1" x14ac:dyDescent="0.25">
      <c r="B36" s="231">
        <v>4</v>
      </c>
      <c r="C36" s="231"/>
      <c r="D36" s="231"/>
      <c r="E36" s="136" t="s">
        <v>6</v>
      </c>
      <c r="F36" s="139">
        <f t="shared" si="4"/>
        <v>1000</v>
      </c>
      <c r="G36" s="139">
        <f t="shared" si="4"/>
        <v>1000</v>
      </c>
      <c r="H36" s="172">
        <f t="shared" si="4"/>
        <v>584</v>
      </c>
      <c r="I36" s="138">
        <f t="shared" si="1"/>
        <v>58.4</v>
      </c>
    </row>
    <row r="37" spans="2:9" ht="30" customHeight="1" x14ac:dyDescent="0.25">
      <c r="B37" s="232">
        <v>42</v>
      </c>
      <c r="C37" s="233"/>
      <c r="D37" s="234"/>
      <c r="E37" s="136" t="s">
        <v>106</v>
      </c>
      <c r="F37" s="137">
        <v>1000</v>
      </c>
      <c r="G37" s="137">
        <v>1000</v>
      </c>
      <c r="H37" s="171">
        <v>584</v>
      </c>
      <c r="I37" s="138">
        <f t="shared" si="1"/>
        <v>58.4</v>
      </c>
    </row>
    <row r="38" spans="2:9" ht="30" customHeight="1" x14ac:dyDescent="0.25">
      <c r="B38" s="235">
        <v>71</v>
      </c>
      <c r="C38" s="236"/>
      <c r="D38" s="237"/>
      <c r="E38" s="148" t="s">
        <v>440</v>
      </c>
      <c r="F38" s="183">
        <f>+F39+F41</f>
        <v>150000</v>
      </c>
      <c r="G38" s="183">
        <f>+G39+G41</f>
        <v>150000</v>
      </c>
      <c r="H38" s="170">
        <f>+H39+H41</f>
        <v>1873.29</v>
      </c>
      <c r="I38" s="149">
        <f t="shared" ref="I38:I45" si="5">IFERROR(H38/G38*100,0)</f>
        <v>1.2488599999999999</v>
      </c>
    </row>
    <row r="39" spans="2:9" ht="30" customHeight="1" x14ac:dyDescent="0.25">
      <c r="B39" s="231">
        <v>3</v>
      </c>
      <c r="C39" s="231"/>
      <c r="D39" s="231"/>
      <c r="E39" s="136" t="s">
        <v>4</v>
      </c>
      <c r="F39" s="137">
        <f>+F40</f>
        <v>0</v>
      </c>
      <c r="G39" s="137">
        <f>+G40</f>
        <v>0</v>
      </c>
      <c r="H39" s="171">
        <f>+H40</f>
        <v>0</v>
      </c>
      <c r="I39" s="138">
        <f t="shared" si="5"/>
        <v>0</v>
      </c>
    </row>
    <row r="40" spans="2:9" ht="30" customHeight="1" x14ac:dyDescent="0.25">
      <c r="B40" s="232">
        <v>32</v>
      </c>
      <c r="C40" s="233"/>
      <c r="D40" s="234"/>
      <c r="E40" s="136" t="s">
        <v>15</v>
      </c>
      <c r="F40" s="137">
        <v>0</v>
      </c>
      <c r="G40" s="137">
        <v>0</v>
      </c>
      <c r="H40" s="171">
        <v>0</v>
      </c>
      <c r="I40" s="138">
        <f t="shared" si="5"/>
        <v>0</v>
      </c>
    </row>
    <row r="41" spans="2:9" ht="30" customHeight="1" x14ac:dyDescent="0.25">
      <c r="B41" s="231">
        <v>4</v>
      </c>
      <c r="C41" s="231"/>
      <c r="D41" s="231"/>
      <c r="E41" s="136" t="s">
        <v>6</v>
      </c>
      <c r="F41" s="139">
        <f>+F42</f>
        <v>150000</v>
      </c>
      <c r="G41" s="139">
        <f>+G42</f>
        <v>150000</v>
      </c>
      <c r="H41" s="172">
        <f>+H42</f>
        <v>1873.29</v>
      </c>
      <c r="I41" s="138">
        <f t="shared" si="5"/>
        <v>1.2488599999999999</v>
      </c>
    </row>
    <row r="42" spans="2:9" ht="30" customHeight="1" x14ac:dyDescent="0.25">
      <c r="B42" s="232">
        <v>45</v>
      </c>
      <c r="C42" s="233"/>
      <c r="D42" s="234"/>
      <c r="E42" s="136" t="s">
        <v>111</v>
      </c>
      <c r="F42" s="137">
        <v>150000</v>
      </c>
      <c r="G42" s="137">
        <v>150000</v>
      </c>
      <c r="H42" s="171">
        <v>1873.29</v>
      </c>
      <c r="I42" s="138">
        <f t="shared" si="5"/>
        <v>1.2488599999999999</v>
      </c>
    </row>
    <row r="43" spans="2:9" ht="30" customHeight="1" x14ac:dyDescent="0.25">
      <c r="B43" s="235">
        <v>581</v>
      </c>
      <c r="C43" s="236"/>
      <c r="D43" s="237"/>
      <c r="E43" s="148" t="s">
        <v>197</v>
      </c>
      <c r="F43" s="183">
        <f t="shared" ref="F43:H44" si="6">+F44</f>
        <v>295000</v>
      </c>
      <c r="G43" s="183">
        <f t="shared" si="6"/>
        <v>295000</v>
      </c>
      <c r="H43" s="202">
        <f t="shared" si="6"/>
        <v>4302.34</v>
      </c>
      <c r="I43" s="149">
        <f t="shared" si="5"/>
        <v>1.4584203389830508</v>
      </c>
    </row>
    <row r="44" spans="2:9" ht="30" customHeight="1" x14ac:dyDescent="0.25">
      <c r="B44" s="231">
        <v>4</v>
      </c>
      <c r="C44" s="231"/>
      <c r="D44" s="231"/>
      <c r="E44" s="136" t="s">
        <v>6</v>
      </c>
      <c r="F44" s="139">
        <f t="shared" si="6"/>
        <v>295000</v>
      </c>
      <c r="G44" s="139">
        <f t="shared" si="6"/>
        <v>295000</v>
      </c>
      <c r="H44" s="172">
        <f t="shared" si="6"/>
        <v>4302.34</v>
      </c>
      <c r="I44" s="138">
        <f t="shared" si="5"/>
        <v>1.4584203389830508</v>
      </c>
    </row>
    <row r="45" spans="2:9" ht="30" customHeight="1" x14ac:dyDescent="0.25">
      <c r="B45" s="232">
        <v>45</v>
      </c>
      <c r="C45" s="233"/>
      <c r="D45" s="234"/>
      <c r="E45" s="136" t="s">
        <v>111</v>
      </c>
      <c r="F45" s="137">
        <v>295000</v>
      </c>
      <c r="G45" s="137">
        <v>295000</v>
      </c>
      <c r="H45" s="171">
        <v>4302.34</v>
      </c>
      <c r="I45" s="138">
        <f t="shared" si="5"/>
        <v>1.4584203389830508</v>
      </c>
    </row>
    <row r="46" spans="2:9" ht="47.25" x14ac:dyDescent="0.25">
      <c r="B46" s="241" t="s">
        <v>169</v>
      </c>
      <c r="C46" s="242"/>
      <c r="D46" s="243"/>
      <c r="E46" s="146" t="s">
        <v>170</v>
      </c>
      <c r="F46" s="182">
        <f>+F47+F50</f>
        <v>423450</v>
      </c>
      <c r="G46" s="182">
        <f>+G47+G50</f>
        <v>435450</v>
      </c>
      <c r="H46" s="169">
        <f>+H47+H50</f>
        <v>417797.51</v>
      </c>
      <c r="I46" s="147">
        <f t="shared" si="1"/>
        <v>95.946149959811692</v>
      </c>
    </row>
    <row r="47" spans="2:9" ht="30" customHeight="1" x14ac:dyDescent="0.25">
      <c r="B47" s="235">
        <v>11</v>
      </c>
      <c r="C47" s="236"/>
      <c r="D47" s="237"/>
      <c r="E47" s="148" t="s">
        <v>152</v>
      </c>
      <c r="F47" s="183">
        <f t="shared" ref="F47:H48" si="7">+F48</f>
        <v>423000</v>
      </c>
      <c r="G47" s="183">
        <f t="shared" si="7"/>
        <v>435000</v>
      </c>
      <c r="H47" s="170">
        <f t="shared" si="7"/>
        <v>417718.51</v>
      </c>
      <c r="I47" s="149">
        <f t="shared" si="1"/>
        <v>96.027243678160929</v>
      </c>
    </row>
    <row r="48" spans="2:9" ht="30" customHeight="1" x14ac:dyDescent="0.25">
      <c r="B48" s="231">
        <v>3</v>
      </c>
      <c r="C48" s="231"/>
      <c r="D48" s="231"/>
      <c r="E48" s="136" t="s">
        <v>4</v>
      </c>
      <c r="F48" s="137">
        <f t="shared" si="7"/>
        <v>423000</v>
      </c>
      <c r="G48" s="137">
        <f t="shared" si="7"/>
        <v>435000</v>
      </c>
      <c r="H48" s="171">
        <f t="shared" si="7"/>
        <v>417718.51</v>
      </c>
      <c r="I48" s="138">
        <f t="shared" si="1"/>
        <v>96.027243678160929</v>
      </c>
    </row>
    <row r="49" spans="2:9" ht="30" customHeight="1" x14ac:dyDescent="0.25">
      <c r="B49" s="232">
        <v>37</v>
      </c>
      <c r="C49" s="233"/>
      <c r="D49" s="234"/>
      <c r="E49" s="136" t="s">
        <v>132</v>
      </c>
      <c r="F49" s="137">
        <v>423000</v>
      </c>
      <c r="G49" s="137">
        <v>435000</v>
      </c>
      <c r="H49" s="171">
        <v>417718.51</v>
      </c>
      <c r="I49" s="138">
        <f t="shared" si="1"/>
        <v>96.027243678160929</v>
      </c>
    </row>
    <row r="50" spans="2:9" ht="30" customHeight="1" x14ac:dyDescent="0.25">
      <c r="B50" s="235">
        <v>31</v>
      </c>
      <c r="C50" s="236"/>
      <c r="D50" s="237"/>
      <c r="E50" s="148" t="s">
        <v>154</v>
      </c>
      <c r="F50" s="183">
        <f t="shared" ref="F50:H51" si="8">+F51</f>
        <v>450</v>
      </c>
      <c r="G50" s="183">
        <f t="shared" si="8"/>
        <v>450</v>
      </c>
      <c r="H50" s="170">
        <f t="shared" si="8"/>
        <v>79</v>
      </c>
      <c r="I50" s="149">
        <f t="shared" si="1"/>
        <v>17.555555555555554</v>
      </c>
    </row>
    <row r="51" spans="2:9" ht="30" customHeight="1" x14ac:dyDescent="0.25">
      <c r="B51" s="231">
        <v>3</v>
      </c>
      <c r="C51" s="231"/>
      <c r="D51" s="231"/>
      <c r="E51" s="136" t="s">
        <v>4</v>
      </c>
      <c r="F51" s="137">
        <f t="shared" si="8"/>
        <v>450</v>
      </c>
      <c r="G51" s="137">
        <f t="shared" si="8"/>
        <v>450</v>
      </c>
      <c r="H51" s="171">
        <f t="shared" si="8"/>
        <v>79</v>
      </c>
      <c r="I51" s="138">
        <f t="shared" si="1"/>
        <v>17.555555555555554</v>
      </c>
    </row>
    <row r="52" spans="2:9" ht="30" customHeight="1" x14ac:dyDescent="0.25">
      <c r="B52" s="232">
        <v>37</v>
      </c>
      <c r="C52" s="233"/>
      <c r="D52" s="234"/>
      <c r="E52" s="136" t="s">
        <v>132</v>
      </c>
      <c r="F52" s="137">
        <v>450</v>
      </c>
      <c r="G52" s="137">
        <v>450</v>
      </c>
      <c r="H52" s="171">
        <v>79</v>
      </c>
      <c r="I52" s="138">
        <f t="shared" si="1"/>
        <v>17.555555555555554</v>
      </c>
    </row>
    <row r="53" spans="2:9" x14ac:dyDescent="0.25">
      <c r="B53" s="241" t="s">
        <v>171</v>
      </c>
      <c r="C53" s="242"/>
      <c r="D53" s="243"/>
      <c r="E53" s="146" t="s">
        <v>172</v>
      </c>
      <c r="F53" s="182">
        <f t="shared" ref="F53:H54" si="9">+F54</f>
        <v>16203375</v>
      </c>
      <c r="G53" s="182">
        <f t="shared" si="9"/>
        <v>16800517</v>
      </c>
      <c r="H53" s="169">
        <f t="shared" si="9"/>
        <v>16663597.689999999</v>
      </c>
      <c r="I53" s="147">
        <f t="shared" si="1"/>
        <v>99.185029186899413</v>
      </c>
    </row>
    <row r="54" spans="2:9" ht="30" customHeight="1" x14ac:dyDescent="0.25">
      <c r="B54" s="235">
        <v>11</v>
      </c>
      <c r="C54" s="236"/>
      <c r="D54" s="237"/>
      <c r="E54" s="148" t="s">
        <v>152</v>
      </c>
      <c r="F54" s="183">
        <f t="shared" si="9"/>
        <v>16203375</v>
      </c>
      <c r="G54" s="183">
        <f t="shared" si="9"/>
        <v>16800517</v>
      </c>
      <c r="H54" s="170">
        <f t="shared" si="9"/>
        <v>16663597.689999999</v>
      </c>
      <c r="I54" s="149">
        <f t="shared" si="1"/>
        <v>99.185029186899413</v>
      </c>
    </row>
    <row r="55" spans="2:9" ht="30" customHeight="1" x14ac:dyDescent="0.25">
      <c r="B55" s="231">
        <v>3</v>
      </c>
      <c r="C55" s="231"/>
      <c r="D55" s="231"/>
      <c r="E55" s="136" t="s">
        <v>4</v>
      </c>
      <c r="F55" s="137">
        <f>SUM(F56:F59)</f>
        <v>16203375</v>
      </c>
      <c r="G55" s="137">
        <f>SUM(G56:G59)</f>
        <v>16800517</v>
      </c>
      <c r="H55" s="171">
        <f>SUM(H56:H59)</f>
        <v>16663597.689999999</v>
      </c>
      <c r="I55" s="138">
        <f t="shared" si="1"/>
        <v>99.185029186899413</v>
      </c>
    </row>
    <row r="56" spans="2:9" ht="30" customHeight="1" x14ac:dyDescent="0.25">
      <c r="B56" s="232">
        <v>35</v>
      </c>
      <c r="C56" s="233"/>
      <c r="D56" s="234"/>
      <c r="E56" s="136" t="s">
        <v>118</v>
      </c>
      <c r="F56" s="137">
        <v>8575195</v>
      </c>
      <c r="G56" s="139">
        <v>9219990</v>
      </c>
      <c r="H56" s="171">
        <v>9206439.4299999997</v>
      </c>
      <c r="I56" s="138">
        <f t="shared" si="1"/>
        <v>99.85303053474027</v>
      </c>
    </row>
    <row r="57" spans="2:9" ht="30" customHeight="1" x14ac:dyDescent="0.25">
      <c r="B57" s="232">
        <v>36</v>
      </c>
      <c r="C57" s="233"/>
      <c r="D57" s="234"/>
      <c r="E57" s="136" t="s">
        <v>125</v>
      </c>
      <c r="F57" s="137">
        <v>5785750</v>
      </c>
      <c r="G57" s="139">
        <v>5829855</v>
      </c>
      <c r="H57" s="171">
        <v>5737999.6099999994</v>
      </c>
      <c r="I57" s="138">
        <f t="shared" si="1"/>
        <v>98.424396661666535</v>
      </c>
    </row>
    <row r="58" spans="2:9" ht="30" customHeight="1" x14ac:dyDescent="0.25">
      <c r="B58" s="232">
        <v>37</v>
      </c>
      <c r="C58" s="233"/>
      <c r="D58" s="234"/>
      <c r="E58" s="136" t="s">
        <v>132</v>
      </c>
      <c r="F58" s="137">
        <v>70000</v>
      </c>
      <c r="G58" s="137">
        <v>66863</v>
      </c>
      <c r="H58" s="171">
        <v>66862.83</v>
      </c>
      <c r="I58" s="138">
        <f t="shared" si="1"/>
        <v>99.999745748769868</v>
      </c>
    </row>
    <row r="59" spans="2:9" ht="30" customHeight="1" x14ac:dyDescent="0.25">
      <c r="B59" s="232">
        <v>38</v>
      </c>
      <c r="C59" s="233"/>
      <c r="D59" s="234"/>
      <c r="E59" s="136" t="s">
        <v>137</v>
      </c>
      <c r="F59" s="137">
        <v>1772430</v>
      </c>
      <c r="G59" s="137">
        <v>1683809</v>
      </c>
      <c r="H59" s="171">
        <v>1652295.82</v>
      </c>
      <c r="I59" s="138">
        <f t="shared" si="1"/>
        <v>98.128458750368964</v>
      </c>
    </row>
    <row r="60" spans="2:9" ht="31.5" x14ac:dyDescent="0.25">
      <c r="B60" s="241" t="s">
        <v>173</v>
      </c>
      <c r="C60" s="242"/>
      <c r="D60" s="243"/>
      <c r="E60" s="146" t="s">
        <v>174</v>
      </c>
      <c r="F60" s="182">
        <f t="shared" ref="F60:H61" si="10">+F61</f>
        <v>1951000</v>
      </c>
      <c r="G60" s="182">
        <f t="shared" si="10"/>
        <v>1915538</v>
      </c>
      <c r="H60" s="169">
        <f t="shared" si="10"/>
        <v>1898822.03</v>
      </c>
      <c r="I60" s="147">
        <f t="shared" si="1"/>
        <v>99.127348556906725</v>
      </c>
    </row>
    <row r="61" spans="2:9" ht="30" customHeight="1" x14ac:dyDescent="0.25">
      <c r="B61" s="235">
        <v>11</v>
      </c>
      <c r="C61" s="236"/>
      <c r="D61" s="237"/>
      <c r="E61" s="148" t="s">
        <v>152</v>
      </c>
      <c r="F61" s="183">
        <f t="shared" si="10"/>
        <v>1951000</v>
      </c>
      <c r="G61" s="183">
        <f t="shared" si="10"/>
        <v>1915538</v>
      </c>
      <c r="H61" s="170">
        <f t="shared" si="10"/>
        <v>1898822.03</v>
      </c>
      <c r="I61" s="149">
        <f t="shared" si="1"/>
        <v>99.127348556906725</v>
      </c>
    </row>
    <row r="62" spans="2:9" ht="30" customHeight="1" x14ac:dyDescent="0.25">
      <c r="B62" s="231">
        <v>3</v>
      </c>
      <c r="C62" s="231"/>
      <c r="D62" s="231"/>
      <c r="E62" s="136" t="s">
        <v>4</v>
      </c>
      <c r="F62" s="137">
        <f>SUM(F63:F65)</f>
        <v>1951000</v>
      </c>
      <c r="G62" s="137">
        <f>SUM(G63:G65)</f>
        <v>1915538</v>
      </c>
      <c r="H62" s="171">
        <f>SUM(H63:H65)</f>
        <v>1898822.03</v>
      </c>
      <c r="I62" s="138">
        <f t="shared" si="1"/>
        <v>99.127348556906725</v>
      </c>
    </row>
    <row r="63" spans="2:9" ht="30" customHeight="1" x14ac:dyDescent="0.25">
      <c r="B63" s="232">
        <v>35</v>
      </c>
      <c r="C63" s="233"/>
      <c r="D63" s="234"/>
      <c r="E63" s="136" t="s">
        <v>118</v>
      </c>
      <c r="F63" s="137">
        <v>31000</v>
      </c>
      <c r="G63" s="139">
        <v>29450</v>
      </c>
      <c r="H63" s="171">
        <v>21064.579999999998</v>
      </c>
      <c r="I63" s="138">
        <f t="shared" si="1"/>
        <v>71.526587436332761</v>
      </c>
    </row>
    <row r="64" spans="2:9" ht="30" customHeight="1" x14ac:dyDescent="0.25">
      <c r="B64" s="232">
        <v>36</v>
      </c>
      <c r="C64" s="233"/>
      <c r="D64" s="234"/>
      <c r="E64" s="136" t="s">
        <v>125</v>
      </c>
      <c r="F64" s="137">
        <v>1750000</v>
      </c>
      <c r="G64" s="139">
        <v>1721147</v>
      </c>
      <c r="H64" s="171">
        <v>1712817.22</v>
      </c>
      <c r="I64" s="138">
        <f t="shared" si="1"/>
        <v>99.516033203439335</v>
      </c>
    </row>
    <row r="65" spans="2:9" ht="30" customHeight="1" x14ac:dyDescent="0.25">
      <c r="B65" s="232">
        <v>38</v>
      </c>
      <c r="C65" s="233"/>
      <c r="D65" s="234"/>
      <c r="E65" s="136" t="s">
        <v>137</v>
      </c>
      <c r="F65" s="137">
        <v>170000</v>
      </c>
      <c r="G65" s="137">
        <v>164941</v>
      </c>
      <c r="H65" s="171">
        <v>164940.23000000001</v>
      </c>
      <c r="I65" s="138">
        <f t="shared" si="1"/>
        <v>99.999533166404959</v>
      </c>
    </row>
    <row r="66" spans="2:9" ht="31.5" x14ac:dyDescent="0.25">
      <c r="B66" s="241" t="s">
        <v>175</v>
      </c>
      <c r="C66" s="242"/>
      <c r="D66" s="243"/>
      <c r="E66" s="146" t="s">
        <v>176</v>
      </c>
      <c r="F66" s="182">
        <f t="shared" ref="F66:H68" si="11">+F67</f>
        <v>8150952</v>
      </c>
      <c r="G66" s="182">
        <f t="shared" si="11"/>
        <v>8472110</v>
      </c>
      <c r="H66" s="169">
        <f t="shared" si="11"/>
        <v>8472105.2799999993</v>
      </c>
      <c r="I66" s="147">
        <f t="shared" si="1"/>
        <v>99.999944287786619</v>
      </c>
    </row>
    <row r="67" spans="2:9" ht="30" customHeight="1" x14ac:dyDescent="0.25">
      <c r="B67" s="235">
        <v>11</v>
      </c>
      <c r="C67" s="236"/>
      <c r="D67" s="237"/>
      <c r="E67" s="148" t="s">
        <v>152</v>
      </c>
      <c r="F67" s="183">
        <f t="shared" si="11"/>
        <v>8150952</v>
      </c>
      <c r="G67" s="183">
        <f t="shared" si="11"/>
        <v>8472110</v>
      </c>
      <c r="H67" s="170">
        <f t="shared" si="11"/>
        <v>8472105.2799999993</v>
      </c>
      <c r="I67" s="149">
        <f t="shared" si="1"/>
        <v>99.999944287786619</v>
      </c>
    </row>
    <row r="68" spans="2:9" ht="30" customHeight="1" x14ac:dyDescent="0.25">
      <c r="B68" s="231">
        <v>3</v>
      </c>
      <c r="C68" s="231"/>
      <c r="D68" s="231"/>
      <c r="E68" s="136" t="s">
        <v>4</v>
      </c>
      <c r="F68" s="137">
        <f t="shared" si="11"/>
        <v>8150952</v>
      </c>
      <c r="G68" s="137">
        <f t="shared" si="11"/>
        <v>8472110</v>
      </c>
      <c r="H68" s="171">
        <f t="shared" si="11"/>
        <v>8472105.2799999993</v>
      </c>
      <c r="I68" s="138">
        <f t="shared" si="1"/>
        <v>99.999944287786619</v>
      </c>
    </row>
    <row r="69" spans="2:9" ht="30" customHeight="1" x14ac:dyDescent="0.25">
      <c r="B69" s="232">
        <v>37</v>
      </c>
      <c r="C69" s="233"/>
      <c r="D69" s="234"/>
      <c r="E69" s="136" t="s">
        <v>132</v>
      </c>
      <c r="F69" s="137">
        <v>8150952</v>
      </c>
      <c r="G69" s="137">
        <v>8472110</v>
      </c>
      <c r="H69" s="171">
        <v>8472105.2799999993</v>
      </c>
      <c r="I69" s="138">
        <f t="shared" si="1"/>
        <v>99.999944287786619</v>
      </c>
    </row>
    <row r="70" spans="2:9" ht="15.75" customHeight="1" x14ac:dyDescent="0.25">
      <c r="B70" s="241" t="s">
        <v>177</v>
      </c>
      <c r="C70" s="242"/>
      <c r="D70" s="243"/>
      <c r="E70" s="146" t="s">
        <v>178</v>
      </c>
      <c r="F70" s="182">
        <f t="shared" ref="F70:H72" si="12">+F71</f>
        <v>259900</v>
      </c>
      <c r="G70" s="182">
        <f t="shared" si="12"/>
        <v>256900</v>
      </c>
      <c r="H70" s="169">
        <f t="shared" si="12"/>
        <v>254061.5</v>
      </c>
      <c r="I70" s="147">
        <f t="shared" si="1"/>
        <v>98.895095367847404</v>
      </c>
    </row>
    <row r="71" spans="2:9" ht="30" customHeight="1" x14ac:dyDescent="0.25">
      <c r="B71" s="235">
        <v>11</v>
      </c>
      <c r="C71" s="236"/>
      <c r="D71" s="237"/>
      <c r="E71" s="148" t="s">
        <v>152</v>
      </c>
      <c r="F71" s="183">
        <f t="shared" si="12"/>
        <v>259900</v>
      </c>
      <c r="G71" s="183">
        <f t="shared" si="12"/>
        <v>256900</v>
      </c>
      <c r="H71" s="170">
        <f t="shared" si="12"/>
        <v>254061.5</v>
      </c>
      <c r="I71" s="149">
        <f t="shared" si="1"/>
        <v>98.895095367847404</v>
      </c>
    </row>
    <row r="72" spans="2:9" ht="30" customHeight="1" x14ac:dyDescent="0.25">
      <c r="B72" s="231">
        <v>4</v>
      </c>
      <c r="C72" s="231"/>
      <c r="D72" s="231"/>
      <c r="E72" s="136" t="s">
        <v>6</v>
      </c>
      <c r="F72" s="137">
        <f t="shared" si="12"/>
        <v>259900</v>
      </c>
      <c r="G72" s="137">
        <f t="shared" si="12"/>
        <v>256900</v>
      </c>
      <c r="H72" s="171">
        <f t="shared" si="12"/>
        <v>254061.5</v>
      </c>
      <c r="I72" s="138">
        <f t="shared" si="1"/>
        <v>98.895095367847404</v>
      </c>
    </row>
    <row r="73" spans="2:9" ht="30" customHeight="1" x14ac:dyDescent="0.25">
      <c r="B73" s="232">
        <v>42</v>
      </c>
      <c r="C73" s="233"/>
      <c r="D73" s="234"/>
      <c r="E73" s="136" t="s">
        <v>106</v>
      </c>
      <c r="F73" s="137">
        <v>259900</v>
      </c>
      <c r="G73" s="137">
        <v>256900</v>
      </c>
      <c r="H73" s="171">
        <v>254061.5</v>
      </c>
      <c r="I73" s="138">
        <f t="shared" si="1"/>
        <v>98.895095367847404</v>
      </c>
    </row>
    <row r="74" spans="2:9" ht="31.5" x14ac:dyDescent="0.25">
      <c r="B74" s="241" t="s">
        <v>179</v>
      </c>
      <c r="C74" s="242"/>
      <c r="D74" s="243"/>
      <c r="E74" s="146" t="s">
        <v>180</v>
      </c>
      <c r="F74" s="182">
        <f t="shared" ref="F74:H76" si="13">+F75</f>
        <v>48600</v>
      </c>
      <c r="G74" s="182">
        <f t="shared" si="13"/>
        <v>48600</v>
      </c>
      <c r="H74" s="169">
        <f t="shared" si="13"/>
        <v>44853.96</v>
      </c>
      <c r="I74" s="147">
        <f t="shared" si="1"/>
        <v>92.292098765432101</v>
      </c>
    </row>
    <row r="75" spans="2:9" ht="30" customHeight="1" x14ac:dyDescent="0.25">
      <c r="B75" s="235">
        <v>11</v>
      </c>
      <c r="C75" s="236"/>
      <c r="D75" s="237"/>
      <c r="E75" s="148" t="s">
        <v>152</v>
      </c>
      <c r="F75" s="184">
        <f>+F76</f>
        <v>48600</v>
      </c>
      <c r="G75" s="184">
        <f>+G76</f>
        <v>48600</v>
      </c>
      <c r="H75" s="173">
        <f>+H76</f>
        <v>44853.96</v>
      </c>
      <c r="I75" s="149">
        <f t="shared" si="1"/>
        <v>92.292098765432101</v>
      </c>
    </row>
    <row r="76" spans="2:9" ht="30" customHeight="1" x14ac:dyDescent="0.25">
      <c r="B76" s="231">
        <v>3</v>
      </c>
      <c r="C76" s="231"/>
      <c r="D76" s="231"/>
      <c r="E76" s="136" t="s">
        <v>4</v>
      </c>
      <c r="F76" s="137">
        <f t="shared" si="13"/>
        <v>48600</v>
      </c>
      <c r="G76" s="137">
        <f t="shared" si="13"/>
        <v>48600</v>
      </c>
      <c r="H76" s="171">
        <f t="shared" si="13"/>
        <v>44853.96</v>
      </c>
      <c r="I76" s="138">
        <f t="shared" si="1"/>
        <v>92.292098765432101</v>
      </c>
    </row>
    <row r="77" spans="2:9" ht="30" customHeight="1" x14ac:dyDescent="0.25">
      <c r="B77" s="232">
        <v>32</v>
      </c>
      <c r="C77" s="233"/>
      <c r="D77" s="234"/>
      <c r="E77" s="136" t="s">
        <v>15</v>
      </c>
      <c r="F77" s="137">
        <v>48600</v>
      </c>
      <c r="G77" s="137">
        <v>48600</v>
      </c>
      <c r="H77" s="171">
        <v>44853.96</v>
      </c>
      <c r="I77" s="138">
        <f t="shared" si="1"/>
        <v>92.292098765432101</v>
      </c>
    </row>
    <row r="78" spans="2:9" ht="31.5" x14ac:dyDescent="0.25">
      <c r="B78" s="241" t="s">
        <v>181</v>
      </c>
      <c r="C78" s="242"/>
      <c r="D78" s="243"/>
      <c r="E78" s="146" t="s">
        <v>182</v>
      </c>
      <c r="F78" s="182">
        <f t="shared" ref="F78:H79" si="14">+F79</f>
        <v>50</v>
      </c>
      <c r="G78" s="182">
        <f t="shared" si="14"/>
        <v>50</v>
      </c>
      <c r="H78" s="169">
        <f t="shared" si="14"/>
        <v>-1675183.7000000002</v>
      </c>
      <c r="I78" s="147">
        <f t="shared" si="1"/>
        <v>-3350367.4000000008</v>
      </c>
    </row>
    <row r="79" spans="2:9" ht="30" customHeight="1" x14ac:dyDescent="0.25">
      <c r="B79" s="235">
        <v>561</v>
      </c>
      <c r="C79" s="236"/>
      <c r="D79" s="237"/>
      <c r="E79" s="148" t="s">
        <v>158</v>
      </c>
      <c r="F79" s="183">
        <f t="shared" si="14"/>
        <v>50</v>
      </c>
      <c r="G79" s="183">
        <f t="shared" si="14"/>
        <v>50</v>
      </c>
      <c r="H79" s="170">
        <f t="shared" si="14"/>
        <v>-1675183.7000000002</v>
      </c>
      <c r="I79" s="149">
        <f t="shared" ref="I79:I113" si="15">IFERROR(H79/G79*100,0)</f>
        <v>-3350367.4000000008</v>
      </c>
    </row>
    <row r="80" spans="2:9" ht="30" customHeight="1" x14ac:dyDescent="0.25">
      <c r="B80" s="231">
        <v>3</v>
      </c>
      <c r="C80" s="231"/>
      <c r="D80" s="231"/>
      <c r="E80" s="136" t="s">
        <v>4</v>
      </c>
      <c r="F80" s="139">
        <f>SUM(F81:F84)</f>
        <v>50</v>
      </c>
      <c r="G80" s="139">
        <f>SUM(G81:G84)</f>
        <v>50</v>
      </c>
      <c r="H80" s="172">
        <f>SUM(H81:H84)</f>
        <v>-1675183.7000000002</v>
      </c>
      <c r="I80" s="138">
        <f t="shared" si="15"/>
        <v>-3350367.4000000008</v>
      </c>
    </row>
    <row r="81" spans="2:9" ht="30" customHeight="1" x14ac:dyDescent="0.25">
      <c r="B81" s="232">
        <v>35</v>
      </c>
      <c r="C81" s="233"/>
      <c r="D81" s="234"/>
      <c r="E81" s="136" t="s">
        <v>118</v>
      </c>
      <c r="F81" s="137">
        <v>10</v>
      </c>
      <c r="G81" s="139">
        <v>10</v>
      </c>
      <c r="H81" s="171">
        <v>-1542301.25</v>
      </c>
      <c r="I81" s="138">
        <f t="shared" si="15"/>
        <v>-15423012.5</v>
      </c>
    </row>
    <row r="82" spans="2:9" ht="30" customHeight="1" x14ac:dyDescent="0.25">
      <c r="B82" s="232">
        <v>36</v>
      </c>
      <c r="C82" s="233"/>
      <c r="D82" s="234"/>
      <c r="E82" s="136" t="s">
        <v>125</v>
      </c>
      <c r="F82" s="137">
        <v>10</v>
      </c>
      <c r="G82" s="139">
        <v>10</v>
      </c>
      <c r="H82" s="171">
        <v>-66196.100000000006</v>
      </c>
      <c r="I82" s="138">
        <f t="shared" si="15"/>
        <v>-661961</v>
      </c>
    </row>
    <row r="83" spans="2:9" ht="30" customHeight="1" x14ac:dyDescent="0.25">
      <c r="B83" s="232">
        <v>37</v>
      </c>
      <c r="C83" s="233"/>
      <c r="D83" s="234"/>
      <c r="E83" s="136" t="s">
        <v>132</v>
      </c>
      <c r="F83" s="137">
        <v>20</v>
      </c>
      <c r="G83" s="137">
        <v>20</v>
      </c>
      <c r="H83" s="171">
        <v>-56587.37</v>
      </c>
      <c r="I83" s="138">
        <f t="shared" si="15"/>
        <v>-282936.84999999998</v>
      </c>
    </row>
    <row r="84" spans="2:9" ht="30" customHeight="1" x14ac:dyDescent="0.25">
      <c r="B84" s="232">
        <v>38</v>
      </c>
      <c r="C84" s="233"/>
      <c r="D84" s="234"/>
      <c r="E84" s="136" t="s">
        <v>137</v>
      </c>
      <c r="F84" s="137">
        <v>10</v>
      </c>
      <c r="G84" s="137">
        <v>10</v>
      </c>
      <c r="H84" s="171">
        <v>-10098.98</v>
      </c>
      <c r="I84" s="138">
        <f t="shared" si="15"/>
        <v>-100989.79999999999</v>
      </c>
    </row>
    <row r="85" spans="2:9" ht="63" x14ac:dyDescent="0.25">
      <c r="B85" s="241" t="s">
        <v>183</v>
      </c>
      <c r="C85" s="242"/>
      <c r="D85" s="243"/>
      <c r="E85" s="146" t="s">
        <v>184</v>
      </c>
      <c r="F85" s="182">
        <f t="shared" ref="F85:H86" si="16">+F86</f>
        <v>30</v>
      </c>
      <c r="G85" s="182">
        <f t="shared" si="16"/>
        <v>30</v>
      </c>
      <c r="H85" s="169">
        <f t="shared" si="16"/>
        <v>-137973.72</v>
      </c>
      <c r="I85" s="147">
        <f t="shared" si="15"/>
        <v>-459912.39999999997</v>
      </c>
    </row>
    <row r="86" spans="2:9" ht="30" customHeight="1" x14ac:dyDescent="0.25">
      <c r="B86" s="235">
        <v>561</v>
      </c>
      <c r="C86" s="236"/>
      <c r="D86" s="237"/>
      <c r="E86" s="148" t="s">
        <v>158</v>
      </c>
      <c r="F86" s="183">
        <f t="shared" si="16"/>
        <v>30</v>
      </c>
      <c r="G86" s="183">
        <f t="shared" si="16"/>
        <v>30</v>
      </c>
      <c r="H86" s="170">
        <f t="shared" si="16"/>
        <v>-137973.72</v>
      </c>
      <c r="I86" s="149">
        <f t="shared" si="15"/>
        <v>-459912.39999999997</v>
      </c>
    </row>
    <row r="87" spans="2:9" ht="30" customHeight="1" x14ac:dyDescent="0.25">
      <c r="B87" s="231">
        <v>3</v>
      </c>
      <c r="C87" s="231"/>
      <c r="D87" s="231"/>
      <c r="E87" s="136" t="s">
        <v>4</v>
      </c>
      <c r="F87" s="137">
        <f>SUM(F88:F90)</f>
        <v>30</v>
      </c>
      <c r="G87" s="137">
        <f>SUM(G88:G90)</f>
        <v>30</v>
      </c>
      <c r="H87" s="171">
        <f>SUM(H88:H90)</f>
        <v>-137973.72</v>
      </c>
      <c r="I87" s="138">
        <f t="shared" si="15"/>
        <v>-459912.39999999997</v>
      </c>
    </row>
    <row r="88" spans="2:9" ht="30" customHeight="1" x14ac:dyDescent="0.25">
      <c r="B88" s="232">
        <v>35</v>
      </c>
      <c r="C88" s="233"/>
      <c r="D88" s="234"/>
      <c r="E88" s="136" t="s">
        <v>118</v>
      </c>
      <c r="F88" s="137">
        <v>10</v>
      </c>
      <c r="G88" s="139">
        <v>10</v>
      </c>
      <c r="H88" s="171">
        <v>-136489.92000000001</v>
      </c>
      <c r="I88" s="138">
        <f t="shared" si="15"/>
        <v>-1364899.2000000002</v>
      </c>
    </row>
    <row r="89" spans="2:9" ht="30" customHeight="1" x14ac:dyDescent="0.25">
      <c r="B89" s="232">
        <v>37</v>
      </c>
      <c r="C89" s="233"/>
      <c r="D89" s="234"/>
      <c r="E89" s="136" t="s">
        <v>132</v>
      </c>
      <c r="F89" s="137">
        <v>10</v>
      </c>
      <c r="G89" s="137">
        <v>10</v>
      </c>
      <c r="H89" s="171">
        <v>-1483.8</v>
      </c>
      <c r="I89" s="138">
        <f t="shared" si="15"/>
        <v>-14838</v>
      </c>
    </row>
    <row r="90" spans="2:9" ht="30" customHeight="1" x14ac:dyDescent="0.25">
      <c r="B90" s="232">
        <v>38</v>
      </c>
      <c r="C90" s="233"/>
      <c r="D90" s="234"/>
      <c r="E90" s="136" t="s">
        <v>137</v>
      </c>
      <c r="F90" s="137">
        <v>10</v>
      </c>
      <c r="G90" s="137">
        <v>10</v>
      </c>
      <c r="H90" s="171">
        <v>0</v>
      </c>
      <c r="I90" s="138">
        <f t="shared" si="15"/>
        <v>0</v>
      </c>
    </row>
    <row r="91" spans="2:9" ht="31.5" x14ac:dyDescent="0.25">
      <c r="B91" s="241" t="s">
        <v>185</v>
      </c>
      <c r="C91" s="242"/>
      <c r="D91" s="243"/>
      <c r="E91" s="146" t="s">
        <v>186</v>
      </c>
      <c r="F91" s="182">
        <f>F92+F113+F134+F153</f>
        <v>130212285</v>
      </c>
      <c r="G91" s="182">
        <f t="shared" ref="G91:H91" si="17">G92+G113+G134+G153</f>
        <v>130249385</v>
      </c>
      <c r="H91" s="169">
        <f t="shared" si="17"/>
        <v>127733933.27999926</v>
      </c>
      <c r="I91" s="147">
        <f t="shared" si="15"/>
        <v>98.068741959894297</v>
      </c>
    </row>
    <row r="92" spans="2:9" ht="30" customHeight="1" x14ac:dyDescent="0.25">
      <c r="B92" s="238" t="s">
        <v>217</v>
      </c>
      <c r="C92" s="239"/>
      <c r="D92" s="240"/>
      <c r="E92" s="150" t="s">
        <v>218</v>
      </c>
      <c r="F92" s="185">
        <f>+F93+F103</f>
        <v>76427727</v>
      </c>
      <c r="G92" s="185">
        <f>+G93+G103</f>
        <v>76530327</v>
      </c>
      <c r="H92" s="174">
        <f>+H93+H103</f>
        <v>68815638.649999306</v>
      </c>
      <c r="I92" s="151">
        <f t="shared" si="15"/>
        <v>89.919436317055471</v>
      </c>
    </row>
    <row r="93" spans="2:9" ht="30" customHeight="1" x14ac:dyDescent="0.25">
      <c r="B93" s="235">
        <v>12</v>
      </c>
      <c r="C93" s="236"/>
      <c r="D93" s="237"/>
      <c r="E93" s="148" t="s">
        <v>153</v>
      </c>
      <c r="F93" s="183">
        <f>+F94+F101</f>
        <v>11379489</v>
      </c>
      <c r="G93" s="183">
        <f>+G94+G101</f>
        <v>11482089</v>
      </c>
      <c r="H93" s="170">
        <f>+H94+H101</f>
        <v>10489068.049999969</v>
      </c>
      <c r="I93" s="149">
        <f t="shared" si="15"/>
        <v>91.351565468617864</v>
      </c>
    </row>
    <row r="94" spans="2:9" ht="30" customHeight="1" x14ac:dyDescent="0.25">
      <c r="B94" s="231">
        <v>3</v>
      </c>
      <c r="C94" s="231"/>
      <c r="D94" s="231"/>
      <c r="E94" s="136" t="s">
        <v>4</v>
      </c>
      <c r="F94" s="137">
        <f>SUM(F95:F100)</f>
        <v>11378089</v>
      </c>
      <c r="G94" s="137">
        <f>SUM(G95:G100)</f>
        <v>11482089</v>
      </c>
      <c r="H94" s="171">
        <f>SUM(H95:H100)</f>
        <v>10489068.049999969</v>
      </c>
      <c r="I94" s="138">
        <f t="shared" si="15"/>
        <v>91.351565468617864</v>
      </c>
    </row>
    <row r="95" spans="2:9" ht="30" customHeight="1" x14ac:dyDescent="0.25">
      <c r="B95" s="232">
        <v>31</v>
      </c>
      <c r="C95" s="233"/>
      <c r="D95" s="234"/>
      <c r="E95" s="136" t="s">
        <v>5</v>
      </c>
      <c r="F95" s="137">
        <v>236870</v>
      </c>
      <c r="G95" s="137">
        <f>1067120-830250</f>
        <v>236870</v>
      </c>
      <c r="H95" s="171">
        <v>161135.16</v>
      </c>
      <c r="I95" s="138">
        <f t="shared" si="15"/>
        <v>68.026833284079885</v>
      </c>
    </row>
    <row r="96" spans="2:9" ht="30" customHeight="1" x14ac:dyDescent="0.25">
      <c r="B96" s="232">
        <v>32</v>
      </c>
      <c r="C96" s="233"/>
      <c r="D96" s="234"/>
      <c r="E96" s="136" t="s">
        <v>15</v>
      </c>
      <c r="F96" s="137">
        <v>3708</v>
      </c>
      <c r="G96" s="137">
        <v>3708</v>
      </c>
      <c r="H96" s="171">
        <v>1817.6599999999999</v>
      </c>
      <c r="I96" s="138">
        <f t="shared" si="15"/>
        <v>49.019956850053937</v>
      </c>
    </row>
    <row r="97" spans="2:9" ht="30" customHeight="1" x14ac:dyDescent="0.25">
      <c r="B97" s="232">
        <v>35</v>
      </c>
      <c r="C97" s="233"/>
      <c r="D97" s="234"/>
      <c r="E97" s="136" t="s">
        <v>118</v>
      </c>
      <c r="F97" s="137">
        <v>9992911</v>
      </c>
      <c r="G97" s="137">
        <f>15257000-5171089</f>
        <v>10085911</v>
      </c>
      <c r="H97" s="171">
        <v>8646889.8400000334</v>
      </c>
      <c r="I97" s="138">
        <f t="shared" si="15"/>
        <v>85.732363095411344</v>
      </c>
    </row>
    <row r="98" spans="2:9" ht="30" customHeight="1" x14ac:dyDescent="0.25">
      <c r="B98" s="232">
        <v>36</v>
      </c>
      <c r="C98" s="233"/>
      <c r="D98" s="234"/>
      <c r="E98" s="136" t="s">
        <v>125</v>
      </c>
      <c r="F98" s="137">
        <v>0</v>
      </c>
      <c r="G98" s="137">
        <v>12000</v>
      </c>
      <c r="H98" s="171">
        <v>0</v>
      </c>
      <c r="I98" s="138">
        <f t="shared" si="15"/>
        <v>0</v>
      </c>
    </row>
    <row r="99" spans="2:9" ht="30" customHeight="1" x14ac:dyDescent="0.25">
      <c r="B99" s="232">
        <v>37</v>
      </c>
      <c r="C99" s="233"/>
      <c r="D99" s="234"/>
      <c r="E99" s="136" t="s">
        <v>132</v>
      </c>
      <c r="F99" s="137">
        <v>1088600</v>
      </c>
      <c r="G99" s="137">
        <v>1098600</v>
      </c>
      <c r="H99" s="171">
        <v>1634497.7599999346</v>
      </c>
      <c r="I99" s="138">
        <f t="shared" si="15"/>
        <v>148.78006189695381</v>
      </c>
    </row>
    <row r="100" spans="2:9" ht="30" customHeight="1" x14ac:dyDescent="0.25">
      <c r="B100" s="232">
        <v>38</v>
      </c>
      <c r="C100" s="233"/>
      <c r="D100" s="234"/>
      <c r="E100" s="136" t="s">
        <v>137</v>
      </c>
      <c r="F100" s="137">
        <v>56000</v>
      </c>
      <c r="G100" s="137">
        <f>78000-33000</f>
        <v>45000</v>
      </c>
      <c r="H100" s="171">
        <v>44727.630000000012</v>
      </c>
      <c r="I100" s="138">
        <f t="shared" si="15"/>
        <v>99.394733333333363</v>
      </c>
    </row>
    <row r="101" spans="2:9" ht="30" customHeight="1" x14ac:dyDescent="0.25">
      <c r="B101" s="231">
        <v>4</v>
      </c>
      <c r="C101" s="231"/>
      <c r="D101" s="231"/>
      <c r="E101" s="136" t="s">
        <v>6</v>
      </c>
      <c r="F101" s="137">
        <f>+F102</f>
        <v>1400</v>
      </c>
      <c r="G101" s="137">
        <f>+G102</f>
        <v>0</v>
      </c>
      <c r="H101" s="171">
        <f>+H102</f>
        <v>0</v>
      </c>
      <c r="I101" s="138">
        <f t="shared" si="15"/>
        <v>0</v>
      </c>
    </row>
    <row r="102" spans="2:9" ht="30" customHeight="1" x14ac:dyDescent="0.25">
      <c r="B102" s="232">
        <v>42</v>
      </c>
      <c r="C102" s="233"/>
      <c r="D102" s="234"/>
      <c r="E102" s="136" t="s">
        <v>106</v>
      </c>
      <c r="F102" s="137">
        <v>1400</v>
      </c>
      <c r="G102" s="137">
        <v>0</v>
      </c>
      <c r="H102" s="171"/>
      <c r="I102" s="138">
        <f t="shared" si="15"/>
        <v>0</v>
      </c>
    </row>
    <row r="103" spans="2:9" ht="30" customHeight="1" x14ac:dyDescent="0.25">
      <c r="B103" s="235">
        <v>561</v>
      </c>
      <c r="C103" s="236"/>
      <c r="D103" s="237"/>
      <c r="E103" s="148" t="s">
        <v>158</v>
      </c>
      <c r="F103" s="183">
        <f>+F104+F111</f>
        <v>65048238</v>
      </c>
      <c r="G103" s="183">
        <f>+G104+G111</f>
        <v>65048238</v>
      </c>
      <c r="H103" s="170">
        <f>+H104+H111</f>
        <v>58326570.599999331</v>
      </c>
      <c r="I103" s="149">
        <f t="shared" si="15"/>
        <v>89.666641854310228</v>
      </c>
    </row>
    <row r="104" spans="2:9" ht="30" customHeight="1" x14ac:dyDescent="0.25">
      <c r="B104" s="231">
        <v>3</v>
      </c>
      <c r="C104" s="231"/>
      <c r="D104" s="231"/>
      <c r="E104" s="136" t="s">
        <v>4</v>
      </c>
      <c r="F104" s="137">
        <f>SUM(F105:F110)</f>
        <v>65040638</v>
      </c>
      <c r="G104" s="137">
        <f>SUM(G105:G110)</f>
        <v>65040638</v>
      </c>
      <c r="H104" s="171">
        <f>SUM(H105:H110)</f>
        <v>58326570.599999331</v>
      </c>
      <c r="I104" s="138">
        <f t="shared" si="15"/>
        <v>89.677119403409506</v>
      </c>
    </row>
    <row r="105" spans="2:9" ht="30" customHeight="1" x14ac:dyDescent="0.25">
      <c r="B105" s="232">
        <v>31</v>
      </c>
      <c r="C105" s="233"/>
      <c r="D105" s="234"/>
      <c r="E105" s="136" t="s">
        <v>5</v>
      </c>
      <c r="F105" s="137">
        <v>1403588</v>
      </c>
      <c r="G105" s="137">
        <v>1403588</v>
      </c>
      <c r="H105" s="171">
        <v>913099.27</v>
      </c>
      <c r="I105" s="138">
        <f t="shared" si="15"/>
        <v>65.05465065247067</v>
      </c>
    </row>
    <row r="106" spans="2:9" ht="30" customHeight="1" x14ac:dyDescent="0.25">
      <c r="B106" s="232">
        <v>32</v>
      </c>
      <c r="C106" s="233"/>
      <c r="D106" s="234"/>
      <c r="E106" s="136" t="s">
        <v>15</v>
      </c>
      <c r="F106" s="137">
        <v>28050</v>
      </c>
      <c r="G106" s="137">
        <v>28050</v>
      </c>
      <c r="H106" s="171">
        <v>10300.179999999998</v>
      </c>
      <c r="I106" s="138">
        <f t="shared" si="15"/>
        <v>36.720784313725488</v>
      </c>
    </row>
    <row r="107" spans="2:9" ht="30" customHeight="1" x14ac:dyDescent="0.25">
      <c r="B107" s="232">
        <v>35</v>
      </c>
      <c r="C107" s="233"/>
      <c r="D107" s="234"/>
      <c r="E107" s="136" t="s">
        <v>118</v>
      </c>
      <c r="F107" s="137">
        <v>57251000</v>
      </c>
      <c r="G107" s="137">
        <v>57251000</v>
      </c>
      <c r="H107" s="171">
        <v>47949488.379999772</v>
      </c>
      <c r="I107" s="138">
        <f t="shared" si="15"/>
        <v>83.753101919616725</v>
      </c>
    </row>
    <row r="108" spans="2:9" ht="30" customHeight="1" x14ac:dyDescent="0.25">
      <c r="B108" s="232">
        <v>36</v>
      </c>
      <c r="C108" s="233"/>
      <c r="D108" s="234"/>
      <c r="E108" s="136" t="s">
        <v>125</v>
      </c>
      <c r="F108" s="137">
        <v>0</v>
      </c>
      <c r="G108" s="137">
        <v>0</v>
      </c>
      <c r="H108" s="171">
        <v>0</v>
      </c>
      <c r="I108" s="138">
        <f t="shared" si="15"/>
        <v>0</v>
      </c>
    </row>
    <row r="109" spans="2:9" ht="30" customHeight="1" x14ac:dyDescent="0.25">
      <c r="B109" s="232">
        <v>37</v>
      </c>
      <c r="C109" s="233"/>
      <c r="D109" s="234"/>
      <c r="E109" s="136" t="s">
        <v>132</v>
      </c>
      <c r="F109" s="137">
        <v>6145000</v>
      </c>
      <c r="G109" s="137">
        <v>6145000</v>
      </c>
      <c r="H109" s="171">
        <v>9206420.0899995528</v>
      </c>
      <c r="I109" s="138">
        <f t="shared" si="15"/>
        <v>149.81969227013104</v>
      </c>
    </row>
    <row r="110" spans="2:9" ht="30" customHeight="1" x14ac:dyDescent="0.25">
      <c r="B110" s="232">
        <v>38</v>
      </c>
      <c r="C110" s="233"/>
      <c r="D110" s="234"/>
      <c r="E110" s="136" t="s">
        <v>137</v>
      </c>
      <c r="F110" s="137">
        <v>213000</v>
      </c>
      <c r="G110" s="137">
        <v>213000</v>
      </c>
      <c r="H110" s="171">
        <v>247262.67999999993</v>
      </c>
      <c r="I110" s="138">
        <f t="shared" si="15"/>
        <v>116.08576525821593</v>
      </c>
    </row>
    <row r="111" spans="2:9" ht="30" customHeight="1" x14ac:dyDescent="0.25">
      <c r="B111" s="231">
        <v>4</v>
      </c>
      <c r="C111" s="231"/>
      <c r="D111" s="231"/>
      <c r="E111" s="136" t="s">
        <v>6</v>
      </c>
      <c r="F111" s="137">
        <f>+F112</f>
        <v>7600</v>
      </c>
      <c r="G111" s="137">
        <f>+G112</f>
        <v>7600</v>
      </c>
      <c r="H111" s="171">
        <f>+H112</f>
        <v>0</v>
      </c>
      <c r="I111" s="138">
        <f t="shared" ref="I111:I112" si="18">IFERROR(H111/G111*100,0)</f>
        <v>0</v>
      </c>
    </row>
    <row r="112" spans="2:9" ht="30" customHeight="1" x14ac:dyDescent="0.25">
      <c r="B112" s="232">
        <v>42</v>
      </c>
      <c r="C112" s="233"/>
      <c r="D112" s="234"/>
      <c r="E112" s="136" t="s">
        <v>106</v>
      </c>
      <c r="F112" s="137">
        <v>7600</v>
      </c>
      <c r="G112" s="137">
        <v>7600</v>
      </c>
      <c r="H112" s="171">
        <v>0</v>
      </c>
      <c r="I112" s="138">
        <f t="shared" si="18"/>
        <v>0</v>
      </c>
    </row>
    <row r="113" spans="2:9" ht="30" customHeight="1" x14ac:dyDescent="0.25">
      <c r="B113" s="238" t="s">
        <v>217</v>
      </c>
      <c r="C113" s="239"/>
      <c r="D113" s="240"/>
      <c r="E113" s="150" t="s">
        <v>219</v>
      </c>
      <c r="F113" s="185">
        <f>+F114+F124</f>
        <v>46457901</v>
      </c>
      <c r="G113" s="185">
        <f>+G114+G124</f>
        <v>46457301</v>
      </c>
      <c r="H113" s="174">
        <f>+H114+H124</f>
        <v>51620994.349999949</v>
      </c>
      <c r="I113" s="151">
        <f t="shared" si="15"/>
        <v>111.11492324963078</v>
      </c>
    </row>
    <row r="114" spans="2:9" ht="30" customHeight="1" x14ac:dyDescent="0.25">
      <c r="B114" s="235">
        <v>12</v>
      </c>
      <c r="C114" s="236"/>
      <c r="D114" s="237"/>
      <c r="E114" s="148" t="s">
        <v>153</v>
      </c>
      <c r="F114" s="183">
        <f>+F115+F122</f>
        <v>7033251</v>
      </c>
      <c r="G114" s="183">
        <f>+G115+G122</f>
        <v>7032651</v>
      </c>
      <c r="H114" s="170">
        <f>+H115+H122</f>
        <v>7886720.0299999751</v>
      </c>
      <c r="I114" s="149">
        <f t="shared" ref="I114:I156" si="19">IFERROR(H114/G114*100,0)</f>
        <v>112.14433973760359</v>
      </c>
    </row>
    <row r="115" spans="2:9" ht="30" customHeight="1" x14ac:dyDescent="0.25">
      <c r="B115" s="231">
        <v>3</v>
      </c>
      <c r="C115" s="231"/>
      <c r="D115" s="231"/>
      <c r="E115" s="136" t="s">
        <v>4</v>
      </c>
      <c r="F115" s="137">
        <f>SUM(F116:F121)</f>
        <v>7032651</v>
      </c>
      <c r="G115" s="137">
        <f>SUM(G116:G121)</f>
        <v>7032651</v>
      </c>
      <c r="H115" s="171">
        <f>SUM(H116:H121)</f>
        <v>7886720.0299999751</v>
      </c>
      <c r="I115" s="138">
        <f t="shared" si="19"/>
        <v>112.14433973760359</v>
      </c>
    </row>
    <row r="116" spans="2:9" ht="30" customHeight="1" x14ac:dyDescent="0.25">
      <c r="B116" s="232">
        <v>31</v>
      </c>
      <c r="C116" s="233"/>
      <c r="D116" s="234"/>
      <c r="E116" s="136" t="s">
        <v>5</v>
      </c>
      <c r="F116" s="137">
        <v>105770</v>
      </c>
      <c r="G116" s="137">
        <v>105770</v>
      </c>
      <c r="H116" s="171">
        <v>117618.80000000002</v>
      </c>
      <c r="I116" s="138">
        <f t="shared" si="19"/>
        <v>111.20242034603388</v>
      </c>
    </row>
    <row r="117" spans="2:9" ht="30" customHeight="1" x14ac:dyDescent="0.25">
      <c r="B117" s="232">
        <v>32</v>
      </c>
      <c r="C117" s="233"/>
      <c r="D117" s="234"/>
      <c r="E117" s="136" t="s">
        <v>15</v>
      </c>
      <c r="F117" s="137">
        <v>2892</v>
      </c>
      <c r="G117" s="137">
        <v>2892</v>
      </c>
      <c r="H117" s="171">
        <v>1432.06</v>
      </c>
      <c r="I117" s="138">
        <f t="shared" si="19"/>
        <v>49.517980636237894</v>
      </c>
    </row>
    <row r="118" spans="2:9" ht="30" customHeight="1" x14ac:dyDescent="0.25">
      <c r="B118" s="232">
        <v>35</v>
      </c>
      <c r="C118" s="233"/>
      <c r="D118" s="234"/>
      <c r="E118" s="136" t="s">
        <v>118</v>
      </c>
      <c r="F118" s="137">
        <v>5171089</v>
      </c>
      <c r="G118" s="137">
        <v>5171089</v>
      </c>
      <c r="H118" s="171">
        <v>6555010.3899999913</v>
      </c>
      <c r="I118" s="138">
        <f t="shared" si="19"/>
        <v>126.76266817299009</v>
      </c>
    </row>
    <row r="119" spans="2:9" ht="30" customHeight="1" x14ac:dyDescent="0.25">
      <c r="B119" s="232">
        <v>36</v>
      </c>
      <c r="C119" s="233"/>
      <c r="D119" s="234"/>
      <c r="E119" s="136" t="s">
        <v>125</v>
      </c>
      <c r="F119" s="137">
        <v>328500</v>
      </c>
      <c r="G119" s="137">
        <v>328500</v>
      </c>
      <c r="H119" s="171">
        <v>336959.32</v>
      </c>
      <c r="I119" s="138">
        <f t="shared" si="19"/>
        <v>102.57513546423137</v>
      </c>
    </row>
    <row r="120" spans="2:9" ht="30" customHeight="1" x14ac:dyDescent="0.25">
      <c r="B120" s="232">
        <v>37</v>
      </c>
      <c r="C120" s="233"/>
      <c r="D120" s="234"/>
      <c r="E120" s="136" t="s">
        <v>132</v>
      </c>
      <c r="F120" s="137">
        <v>1391400</v>
      </c>
      <c r="G120" s="137">
        <v>1391400</v>
      </c>
      <c r="H120" s="171">
        <v>845456.53999998281</v>
      </c>
      <c r="I120" s="138">
        <f t="shared" si="19"/>
        <v>60.76301135546808</v>
      </c>
    </row>
    <row r="121" spans="2:9" ht="30" customHeight="1" x14ac:dyDescent="0.25">
      <c r="B121" s="232">
        <v>38</v>
      </c>
      <c r="C121" s="233"/>
      <c r="D121" s="234"/>
      <c r="E121" s="136" t="s">
        <v>137</v>
      </c>
      <c r="F121" s="137">
        <v>33000</v>
      </c>
      <c r="G121" s="137">
        <v>33000</v>
      </c>
      <c r="H121" s="171">
        <v>30242.920000000006</v>
      </c>
      <c r="I121" s="138">
        <f t="shared" si="19"/>
        <v>91.64521212121214</v>
      </c>
    </row>
    <row r="122" spans="2:9" ht="30" customHeight="1" x14ac:dyDescent="0.25">
      <c r="B122" s="231">
        <v>4</v>
      </c>
      <c r="C122" s="231"/>
      <c r="D122" s="231"/>
      <c r="E122" s="136" t="s">
        <v>6</v>
      </c>
      <c r="F122" s="137">
        <f>+F123</f>
        <v>600</v>
      </c>
      <c r="G122" s="137">
        <f>+G123</f>
        <v>0</v>
      </c>
      <c r="H122" s="171">
        <f>+H123</f>
        <v>0</v>
      </c>
      <c r="I122" s="138">
        <f t="shared" si="19"/>
        <v>0</v>
      </c>
    </row>
    <row r="123" spans="2:9" ht="30" customHeight="1" x14ac:dyDescent="0.25">
      <c r="B123" s="232">
        <v>42</v>
      </c>
      <c r="C123" s="233"/>
      <c r="D123" s="234"/>
      <c r="E123" s="136" t="s">
        <v>106</v>
      </c>
      <c r="F123" s="137">
        <v>600</v>
      </c>
      <c r="G123" s="137">
        <v>0</v>
      </c>
      <c r="H123" s="171"/>
      <c r="I123" s="138">
        <f t="shared" si="19"/>
        <v>0</v>
      </c>
    </row>
    <row r="124" spans="2:9" ht="30" customHeight="1" x14ac:dyDescent="0.25">
      <c r="B124" s="235">
        <v>561</v>
      </c>
      <c r="C124" s="236"/>
      <c r="D124" s="237"/>
      <c r="E124" s="148" t="s">
        <v>158</v>
      </c>
      <c r="F124" s="183">
        <f>+F125+F132</f>
        <v>39424650</v>
      </c>
      <c r="G124" s="183">
        <f>+G125+G132</f>
        <v>39424650</v>
      </c>
      <c r="H124" s="170">
        <f>+H125+H132</f>
        <v>43734274.319999978</v>
      </c>
      <c r="I124" s="149">
        <f t="shared" si="19"/>
        <v>110.93129379715477</v>
      </c>
    </row>
    <row r="125" spans="2:9" ht="30" customHeight="1" x14ac:dyDescent="0.25">
      <c r="B125" s="231">
        <v>3</v>
      </c>
      <c r="C125" s="231"/>
      <c r="D125" s="231"/>
      <c r="E125" s="136" t="s">
        <v>4</v>
      </c>
      <c r="F125" s="137">
        <f>SUM(F126:F131)</f>
        <v>39421250</v>
      </c>
      <c r="G125" s="137">
        <f>SUM(G126:G131)</f>
        <v>39421250</v>
      </c>
      <c r="H125" s="171">
        <f>SUM(H126:H131)</f>
        <v>43734274.319999978</v>
      </c>
      <c r="I125" s="138">
        <f t="shared" si="19"/>
        <v>110.94086138821062</v>
      </c>
    </row>
    <row r="126" spans="2:9" ht="30" customHeight="1" x14ac:dyDescent="0.25">
      <c r="B126" s="232">
        <v>31</v>
      </c>
      <c r="C126" s="233"/>
      <c r="D126" s="234"/>
      <c r="E126" s="136" t="s">
        <v>5</v>
      </c>
      <c r="F126" s="137">
        <v>527300</v>
      </c>
      <c r="G126" s="137">
        <v>527300</v>
      </c>
      <c r="H126" s="171">
        <v>666506.72</v>
      </c>
      <c r="I126" s="138">
        <f t="shared" si="19"/>
        <v>126.39990897022568</v>
      </c>
    </row>
    <row r="127" spans="2:9" ht="30" customHeight="1" x14ac:dyDescent="0.25">
      <c r="B127" s="232">
        <v>32</v>
      </c>
      <c r="C127" s="233"/>
      <c r="D127" s="234"/>
      <c r="E127" s="136" t="s">
        <v>15</v>
      </c>
      <c r="F127" s="137">
        <v>5950</v>
      </c>
      <c r="G127" s="137">
        <v>5950</v>
      </c>
      <c r="H127" s="171">
        <v>8115.079999999999</v>
      </c>
      <c r="I127" s="138">
        <f t="shared" si="19"/>
        <v>136.38789915966385</v>
      </c>
    </row>
    <row r="128" spans="2:9" ht="30" customHeight="1" x14ac:dyDescent="0.25">
      <c r="B128" s="232">
        <v>35</v>
      </c>
      <c r="C128" s="233"/>
      <c r="D128" s="234"/>
      <c r="E128" s="136" t="s">
        <v>118</v>
      </c>
      <c r="F128" s="137">
        <v>29000000</v>
      </c>
      <c r="G128" s="137">
        <v>29000000</v>
      </c>
      <c r="H128" s="171">
        <v>36375046.440000057</v>
      </c>
      <c r="I128" s="138">
        <f t="shared" si="19"/>
        <v>125.43119462068985</v>
      </c>
    </row>
    <row r="129" spans="2:9" ht="30" customHeight="1" x14ac:dyDescent="0.25">
      <c r="B129" s="232">
        <v>36</v>
      </c>
      <c r="C129" s="233"/>
      <c r="D129" s="234"/>
      <c r="E129" s="136" t="s">
        <v>125</v>
      </c>
      <c r="F129" s="137">
        <v>1800000</v>
      </c>
      <c r="G129" s="137">
        <v>1800000</v>
      </c>
      <c r="H129" s="171">
        <v>1765029.88</v>
      </c>
      <c r="I129" s="138">
        <f t="shared" si="19"/>
        <v>98.057215555555558</v>
      </c>
    </row>
    <row r="130" spans="2:9" ht="30" customHeight="1" x14ac:dyDescent="0.25">
      <c r="B130" s="232">
        <v>37</v>
      </c>
      <c r="C130" s="233"/>
      <c r="D130" s="234"/>
      <c r="E130" s="136" t="s">
        <v>132</v>
      </c>
      <c r="F130" s="137">
        <v>7901000</v>
      </c>
      <c r="G130" s="137">
        <v>7901000</v>
      </c>
      <c r="H130" s="171">
        <v>4749837.669999918</v>
      </c>
      <c r="I130" s="138">
        <f t="shared" si="19"/>
        <v>60.116917731931629</v>
      </c>
    </row>
    <row r="131" spans="2:9" ht="30" customHeight="1" x14ac:dyDescent="0.25">
      <c r="B131" s="232">
        <v>38</v>
      </c>
      <c r="C131" s="233"/>
      <c r="D131" s="234"/>
      <c r="E131" s="136" t="s">
        <v>137</v>
      </c>
      <c r="F131" s="137">
        <v>187000</v>
      </c>
      <c r="G131" s="137">
        <v>187000</v>
      </c>
      <c r="H131" s="171">
        <v>169738.53000000003</v>
      </c>
      <c r="I131" s="138">
        <f t="shared" si="19"/>
        <v>90.769267379679164</v>
      </c>
    </row>
    <row r="132" spans="2:9" ht="30" customHeight="1" x14ac:dyDescent="0.25">
      <c r="B132" s="231">
        <v>4</v>
      </c>
      <c r="C132" s="231"/>
      <c r="D132" s="231"/>
      <c r="E132" s="136" t="s">
        <v>6</v>
      </c>
      <c r="F132" s="137">
        <f>+F133</f>
        <v>3400</v>
      </c>
      <c r="G132" s="137">
        <f>+G133</f>
        <v>3400</v>
      </c>
      <c r="H132" s="171">
        <f>+H133</f>
        <v>0</v>
      </c>
      <c r="I132" s="138">
        <f>IFERROR(H132/G132*100,0)</f>
        <v>0</v>
      </c>
    </row>
    <row r="133" spans="2:9" ht="30" customHeight="1" x14ac:dyDescent="0.25">
      <c r="B133" s="232">
        <v>42</v>
      </c>
      <c r="C133" s="233"/>
      <c r="D133" s="234"/>
      <c r="E133" s="136" t="s">
        <v>106</v>
      </c>
      <c r="F133" s="137">
        <v>3400</v>
      </c>
      <c r="G133" s="137">
        <v>3400</v>
      </c>
      <c r="H133" s="171"/>
      <c r="I133" s="138">
        <f>IFERROR(H133/G133*100,0)</f>
        <v>0</v>
      </c>
    </row>
    <row r="134" spans="2:9" ht="30" customHeight="1" x14ac:dyDescent="0.25">
      <c r="B134" s="238" t="s">
        <v>217</v>
      </c>
      <c r="C134" s="239"/>
      <c r="D134" s="240"/>
      <c r="E134" s="150" t="s">
        <v>220</v>
      </c>
      <c r="F134" s="185">
        <f>+F135+F141+F147</f>
        <v>7089657</v>
      </c>
      <c r="G134" s="185">
        <f>+G135+G141+G147</f>
        <v>7051757</v>
      </c>
      <c r="H134" s="174">
        <f>+H135+H141+H147</f>
        <v>7297300.2799999993</v>
      </c>
      <c r="I134" s="151">
        <f t="shared" si="19"/>
        <v>103.48201561681718</v>
      </c>
    </row>
    <row r="135" spans="2:9" ht="30" customHeight="1" x14ac:dyDescent="0.25">
      <c r="B135" s="235">
        <v>11</v>
      </c>
      <c r="C135" s="236"/>
      <c r="D135" s="237"/>
      <c r="E135" s="148" t="s">
        <v>152</v>
      </c>
      <c r="F135" s="183">
        <f>+F136+F139</f>
        <v>2157465</v>
      </c>
      <c r="G135" s="183">
        <f>+G136+G139</f>
        <v>2119565</v>
      </c>
      <c r="H135" s="170">
        <f>+H136+H139</f>
        <v>2116881.5300000003</v>
      </c>
      <c r="I135" s="149">
        <f t="shared" si="19"/>
        <v>99.873395248553379</v>
      </c>
    </row>
    <row r="136" spans="2:9" ht="30" customHeight="1" x14ac:dyDescent="0.25">
      <c r="B136" s="231">
        <v>3</v>
      </c>
      <c r="C136" s="231"/>
      <c r="D136" s="231"/>
      <c r="E136" s="136" t="s">
        <v>4</v>
      </c>
      <c r="F136" s="137">
        <f>SUM(F137:F138)</f>
        <v>2157315</v>
      </c>
      <c r="G136" s="137">
        <f>SUM(G137:G138)</f>
        <v>2119415</v>
      </c>
      <c r="H136" s="171">
        <f>SUM(H137:H138)</f>
        <v>2116731.54</v>
      </c>
      <c r="I136" s="138">
        <f t="shared" si="19"/>
        <v>99.873386760025767</v>
      </c>
    </row>
    <row r="137" spans="2:9" ht="30" customHeight="1" x14ac:dyDescent="0.25">
      <c r="B137" s="232">
        <v>31</v>
      </c>
      <c r="C137" s="233"/>
      <c r="D137" s="234"/>
      <c r="E137" s="136" t="s">
        <v>5</v>
      </c>
      <c r="F137" s="137">
        <v>1149555</v>
      </c>
      <c r="G137" s="139">
        <v>1149555</v>
      </c>
      <c r="H137" s="171">
        <v>1147132.6599999999</v>
      </c>
      <c r="I137" s="138">
        <f t="shared" si="19"/>
        <v>99.789280199729461</v>
      </c>
    </row>
    <row r="138" spans="2:9" ht="30" customHeight="1" x14ac:dyDescent="0.25">
      <c r="B138" s="232">
        <v>32</v>
      </c>
      <c r="C138" s="233"/>
      <c r="D138" s="234"/>
      <c r="E138" s="136" t="s">
        <v>15</v>
      </c>
      <c r="F138" s="137">
        <v>1007760</v>
      </c>
      <c r="G138" s="139">
        <v>969860</v>
      </c>
      <c r="H138" s="171">
        <v>969598.88</v>
      </c>
      <c r="I138" s="138">
        <f t="shared" si="19"/>
        <v>99.97307652650899</v>
      </c>
    </row>
    <row r="139" spans="2:9" ht="30" customHeight="1" x14ac:dyDescent="0.25">
      <c r="B139" s="231">
        <v>4</v>
      </c>
      <c r="C139" s="231"/>
      <c r="D139" s="231"/>
      <c r="E139" s="136" t="s">
        <v>6</v>
      </c>
      <c r="F139" s="137">
        <f>+F140</f>
        <v>150</v>
      </c>
      <c r="G139" s="137">
        <f>+G140</f>
        <v>150</v>
      </c>
      <c r="H139" s="171">
        <f>+H140</f>
        <v>149.99</v>
      </c>
      <c r="I139" s="138">
        <f t="shared" si="19"/>
        <v>99.993333333333339</v>
      </c>
    </row>
    <row r="140" spans="2:9" ht="30" customHeight="1" x14ac:dyDescent="0.25">
      <c r="B140" s="232">
        <v>42</v>
      </c>
      <c r="C140" s="233"/>
      <c r="D140" s="234"/>
      <c r="E140" s="136" t="s">
        <v>106</v>
      </c>
      <c r="F140" s="137">
        <v>150</v>
      </c>
      <c r="G140" s="137">
        <v>150</v>
      </c>
      <c r="H140" s="171">
        <v>149.99</v>
      </c>
      <c r="I140" s="138">
        <f t="shared" si="19"/>
        <v>99.993333333333339</v>
      </c>
    </row>
    <row r="141" spans="2:9" ht="30" customHeight="1" x14ac:dyDescent="0.25">
      <c r="B141" s="235">
        <v>12</v>
      </c>
      <c r="C141" s="236"/>
      <c r="D141" s="237"/>
      <c r="E141" s="148" t="s">
        <v>153</v>
      </c>
      <c r="F141" s="183">
        <f>+F142+F145</f>
        <v>725080</v>
      </c>
      <c r="G141" s="183">
        <f>+G142+G145</f>
        <v>725080</v>
      </c>
      <c r="H141" s="170">
        <f>+H142+H145</f>
        <v>776188.48000000021</v>
      </c>
      <c r="I141" s="149">
        <f t="shared" ref="I141:I146" si="20">IFERROR(H141/G141*100,0)</f>
        <v>107.04866773321568</v>
      </c>
    </row>
    <row r="142" spans="2:9" ht="30" customHeight="1" x14ac:dyDescent="0.25">
      <c r="B142" s="231">
        <v>3</v>
      </c>
      <c r="C142" s="231"/>
      <c r="D142" s="231"/>
      <c r="E142" s="136" t="s">
        <v>4</v>
      </c>
      <c r="F142" s="137">
        <f>SUM(F143:F144)</f>
        <v>725080</v>
      </c>
      <c r="G142" s="137">
        <f>SUM(G143:G144)</f>
        <v>725080</v>
      </c>
      <c r="H142" s="171">
        <f>SUM(H143:H144)</f>
        <v>776188.48000000021</v>
      </c>
      <c r="I142" s="138">
        <f t="shared" si="20"/>
        <v>107.04866773321568</v>
      </c>
    </row>
    <row r="143" spans="2:9" ht="30" customHeight="1" x14ac:dyDescent="0.25">
      <c r="B143" s="232">
        <v>31</v>
      </c>
      <c r="C143" s="233"/>
      <c r="D143" s="234"/>
      <c r="E143" s="136" t="s">
        <v>5</v>
      </c>
      <c r="F143" s="137">
        <v>724480</v>
      </c>
      <c r="G143" s="137">
        <v>724480</v>
      </c>
      <c r="H143" s="171">
        <v>773106.25000000023</v>
      </c>
      <c r="I143" s="138">
        <f t="shared" si="20"/>
        <v>106.71188300574208</v>
      </c>
    </row>
    <row r="144" spans="2:9" ht="30" customHeight="1" x14ac:dyDescent="0.25">
      <c r="B144" s="232">
        <v>32</v>
      </c>
      <c r="C144" s="233"/>
      <c r="D144" s="234"/>
      <c r="E144" s="136" t="s">
        <v>15</v>
      </c>
      <c r="F144" s="137">
        <v>600</v>
      </c>
      <c r="G144" s="137">
        <v>600</v>
      </c>
      <c r="H144" s="171">
        <v>3082.23</v>
      </c>
      <c r="I144" s="138">
        <f t="shared" si="20"/>
        <v>513.70500000000004</v>
      </c>
    </row>
    <row r="145" spans="2:9" ht="30" customHeight="1" x14ac:dyDescent="0.25">
      <c r="B145" s="231">
        <v>4</v>
      </c>
      <c r="C145" s="231"/>
      <c r="D145" s="231"/>
      <c r="E145" s="136" t="s">
        <v>6</v>
      </c>
      <c r="F145" s="137">
        <f>+F146</f>
        <v>0</v>
      </c>
      <c r="G145" s="137">
        <f>+G146</f>
        <v>0</v>
      </c>
      <c r="H145" s="171">
        <f>+H146</f>
        <v>0</v>
      </c>
      <c r="I145" s="138">
        <f t="shared" si="20"/>
        <v>0</v>
      </c>
    </row>
    <row r="146" spans="2:9" ht="30" customHeight="1" x14ac:dyDescent="0.25">
      <c r="B146" s="232">
        <v>42</v>
      </c>
      <c r="C146" s="233"/>
      <c r="D146" s="234"/>
      <c r="E146" s="136" t="s">
        <v>106</v>
      </c>
      <c r="F146" s="137">
        <v>0</v>
      </c>
      <c r="G146" s="137"/>
      <c r="H146" s="171"/>
      <c r="I146" s="138">
        <f t="shared" si="20"/>
        <v>0</v>
      </c>
    </row>
    <row r="147" spans="2:9" ht="30" customHeight="1" x14ac:dyDescent="0.25">
      <c r="B147" s="235">
        <v>561</v>
      </c>
      <c r="C147" s="236"/>
      <c r="D147" s="237"/>
      <c r="E147" s="148" t="s">
        <v>158</v>
      </c>
      <c r="F147" s="183">
        <f>+F148+F151</f>
        <v>4207112</v>
      </c>
      <c r="G147" s="183">
        <f>+G148+G151</f>
        <v>4207112</v>
      </c>
      <c r="H147" s="170">
        <f>+H148+H151</f>
        <v>4404230.2699999986</v>
      </c>
      <c r="I147" s="149">
        <f t="shared" si="19"/>
        <v>104.68535826952072</v>
      </c>
    </row>
    <row r="148" spans="2:9" ht="30" customHeight="1" x14ac:dyDescent="0.25">
      <c r="B148" s="231">
        <v>3</v>
      </c>
      <c r="C148" s="231"/>
      <c r="D148" s="231"/>
      <c r="E148" s="136" t="s">
        <v>4</v>
      </c>
      <c r="F148" s="137">
        <f>SUM(F149:F150)</f>
        <v>4207112</v>
      </c>
      <c r="G148" s="137">
        <f>SUM(G149:G150)</f>
        <v>4207112</v>
      </c>
      <c r="H148" s="171">
        <f>SUM(H149:H150)</f>
        <v>4404230.2699999986</v>
      </c>
      <c r="I148" s="138">
        <f t="shared" si="19"/>
        <v>104.68535826952072</v>
      </c>
    </row>
    <row r="149" spans="2:9" ht="30" customHeight="1" x14ac:dyDescent="0.25">
      <c r="B149" s="232">
        <v>31</v>
      </c>
      <c r="C149" s="233"/>
      <c r="D149" s="234"/>
      <c r="E149" s="136" t="s">
        <v>5</v>
      </c>
      <c r="F149" s="137">
        <v>4201112</v>
      </c>
      <c r="G149" s="137">
        <v>4201112</v>
      </c>
      <c r="H149" s="171">
        <v>4380935.4699999988</v>
      </c>
      <c r="I149" s="138">
        <f t="shared" si="19"/>
        <v>104.28037790946776</v>
      </c>
    </row>
    <row r="150" spans="2:9" ht="30" customHeight="1" x14ac:dyDescent="0.25">
      <c r="B150" s="232">
        <v>32</v>
      </c>
      <c r="C150" s="233"/>
      <c r="D150" s="234"/>
      <c r="E150" s="136" t="s">
        <v>15</v>
      </c>
      <c r="F150" s="137">
        <v>6000</v>
      </c>
      <c r="G150" s="137">
        <v>6000</v>
      </c>
      <c r="H150" s="171">
        <v>23294.800000000003</v>
      </c>
      <c r="I150" s="138">
        <f t="shared" si="19"/>
        <v>388.24666666666673</v>
      </c>
    </row>
    <row r="151" spans="2:9" ht="30" customHeight="1" x14ac:dyDescent="0.25">
      <c r="B151" s="231">
        <v>4</v>
      </c>
      <c r="C151" s="231"/>
      <c r="D151" s="231"/>
      <c r="E151" s="136" t="s">
        <v>6</v>
      </c>
      <c r="F151" s="137">
        <f>+F152</f>
        <v>0</v>
      </c>
      <c r="G151" s="137">
        <f>+G152</f>
        <v>0</v>
      </c>
      <c r="H151" s="171">
        <f>+H152</f>
        <v>0</v>
      </c>
      <c r="I151" s="138">
        <f t="shared" si="19"/>
        <v>0</v>
      </c>
    </row>
    <row r="152" spans="2:9" ht="30" customHeight="1" x14ac:dyDescent="0.25">
      <c r="B152" s="232">
        <v>42</v>
      </c>
      <c r="C152" s="233"/>
      <c r="D152" s="234"/>
      <c r="E152" s="136" t="s">
        <v>106</v>
      </c>
      <c r="F152" s="137">
        <v>0</v>
      </c>
      <c r="G152" s="137">
        <v>0</v>
      </c>
      <c r="H152" s="171"/>
      <c r="I152" s="138">
        <f t="shared" si="19"/>
        <v>0</v>
      </c>
    </row>
    <row r="153" spans="2:9" ht="30" customHeight="1" x14ac:dyDescent="0.25">
      <c r="B153" s="238" t="s">
        <v>217</v>
      </c>
      <c r="C153" s="239"/>
      <c r="D153" s="240"/>
      <c r="E153" s="150" t="s">
        <v>449</v>
      </c>
      <c r="F153" s="185">
        <f>+F154+F160</f>
        <v>237000</v>
      </c>
      <c r="G153" s="185">
        <f>+G154+G160</f>
        <v>210000</v>
      </c>
      <c r="H153" s="174">
        <f>+H154+H160</f>
        <v>0</v>
      </c>
      <c r="I153" s="151">
        <f t="shared" si="19"/>
        <v>0</v>
      </c>
    </row>
    <row r="154" spans="2:9" ht="30" customHeight="1" x14ac:dyDescent="0.25">
      <c r="B154" s="235">
        <v>12</v>
      </c>
      <c r="C154" s="236"/>
      <c r="D154" s="237"/>
      <c r="E154" s="148" t="s">
        <v>153</v>
      </c>
      <c r="F154" s="183">
        <f>+F155+F158</f>
        <v>27000</v>
      </c>
      <c r="G154" s="183">
        <f t="shared" ref="G154:H154" si="21">+G155+G158</f>
        <v>0</v>
      </c>
      <c r="H154" s="170">
        <f t="shared" si="21"/>
        <v>0</v>
      </c>
      <c r="I154" s="149">
        <f t="shared" si="19"/>
        <v>0</v>
      </c>
    </row>
    <row r="155" spans="2:9" ht="30" customHeight="1" x14ac:dyDescent="0.25">
      <c r="B155" s="231">
        <v>3</v>
      </c>
      <c r="C155" s="231"/>
      <c r="D155" s="231"/>
      <c r="E155" s="136" t="s">
        <v>4</v>
      </c>
      <c r="F155" s="137">
        <f>SUM(F156:F157)</f>
        <v>5000</v>
      </c>
      <c r="G155" s="137">
        <f>SUM(G156:G157)</f>
        <v>0</v>
      </c>
      <c r="H155" s="171">
        <f>SUM(H156:H157)</f>
        <v>0</v>
      </c>
      <c r="I155" s="138">
        <f t="shared" si="19"/>
        <v>0</v>
      </c>
    </row>
    <row r="156" spans="2:9" ht="30" customHeight="1" x14ac:dyDescent="0.25">
      <c r="B156" s="232">
        <v>31</v>
      </c>
      <c r="C156" s="233"/>
      <c r="D156" s="234"/>
      <c r="E156" s="136" t="s">
        <v>5</v>
      </c>
      <c r="F156" s="137">
        <v>0</v>
      </c>
      <c r="G156" s="137">
        <v>0</v>
      </c>
      <c r="H156" s="171">
        <v>0</v>
      </c>
      <c r="I156" s="138">
        <f t="shared" si="19"/>
        <v>0</v>
      </c>
    </row>
    <row r="157" spans="2:9" ht="30" customHeight="1" x14ac:dyDescent="0.25">
      <c r="B157" s="232">
        <v>32</v>
      </c>
      <c r="C157" s="233"/>
      <c r="D157" s="234"/>
      <c r="E157" s="136" t="s">
        <v>15</v>
      </c>
      <c r="F157" s="137">
        <v>5000</v>
      </c>
      <c r="G157" s="137">
        <v>0</v>
      </c>
      <c r="H157" s="171">
        <v>0</v>
      </c>
      <c r="I157" s="138">
        <f t="shared" ref="I157:I163" si="22">IFERROR(H157/G157*100,0)</f>
        <v>0</v>
      </c>
    </row>
    <row r="158" spans="2:9" ht="30" customHeight="1" x14ac:dyDescent="0.25">
      <c r="B158" s="231">
        <v>4</v>
      </c>
      <c r="C158" s="231"/>
      <c r="D158" s="231"/>
      <c r="E158" s="136" t="s">
        <v>6</v>
      </c>
      <c r="F158" s="137">
        <f>+F159</f>
        <v>22000</v>
      </c>
      <c r="G158" s="137">
        <f>+G159</f>
        <v>0</v>
      </c>
      <c r="H158" s="171">
        <f>+H159</f>
        <v>0</v>
      </c>
      <c r="I158" s="138">
        <f t="shared" si="22"/>
        <v>0</v>
      </c>
    </row>
    <row r="159" spans="2:9" ht="30" customHeight="1" x14ac:dyDescent="0.25">
      <c r="B159" s="232">
        <v>42</v>
      </c>
      <c r="C159" s="233"/>
      <c r="D159" s="234"/>
      <c r="E159" s="136" t="s">
        <v>106</v>
      </c>
      <c r="F159" s="137">
        <v>22000</v>
      </c>
      <c r="G159" s="137">
        <v>0</v>
      </c>
      <c r="H159" s="171"/>
      <c r="I159" s="138">
        <f t="shared" si="22"/>
        <v>0</v>
      </c>
    </row>
    <row r="160" spans="2:9" ht="30" customHeight="1" x14ac:dyDescent="0.25">
      <c r="B160" s="235">
        <v>561</v>
      </c>
      <c r="C160" s="236"/>
      <c r="D160" s="237"/>
      <c r="E160" s="148" t="s">
        <v>158</v>
      </c>
      <c r="F160" s="183">
        <f>+F161+F164</f>
        <v>210000</v>
      </c>
      <c r="G160" s="183">
        <f>+G161+G164</f>
        <v>210000</v>
      </c>
      <c r="H160" s="170">
        <f>+H161</f>
        <v>0</v>
      </c>
      <c r="I160" s="149">
        <f t="shared" si="22"/>
        <v>0</v>
      </c>
    </row>
    <row r="161" spans="2:9" ht="30" customHeight="1" x14ac:dyDescent="0.25">
      <c r="B161" s="231">
        <v>3</v>
      </c>
      <c r="C161" s="231"/>
      <c r="D161" s="231"/>
      <c r="E161" s="136" t="s">
        <v>4</v>
      </c>
      <c r="F161" s="137">
        <f>SUM(F162:F163)</f>
        <v>86000</v>
      </c>
      <c r="G161" s="137">
        <f>SUM(G162:G163)</f>
        <v>86000</v>
      </c>
      <c r="H161" s="171">
        <f>SUM(H162:H163)</f>
        <v>0</v>
      </c>
      <c r="I161" s="138">
        <f t="shared" si="22"/>
        <v>0</v>
      </c>
    </row>
    <row r="162" spans="2:9" ht="30" customHeight="1" x14ac:dyDescent="0.25">
      <c r="B162" s="232">
        <v>31</v>
      </c>
      <c r="C162" s="233"/>
      <c r="D162" s="234"/>
      <c r="E162" s="136" t="s">
        <v>5</v>
      </c>
      <c r="F162" s="137">
        <v>0</v>
      </c>
      <c r="G162" s="137">
        <v>0</v>
      </c>
      <c r="H162" s="171">
        <v>0</v>
      </c>
      <c r="I162" s="138">
        <f t="shared" si="22"/>
        <v>0</v>
      </c>
    </row>
    <row r="163" spans="2:9" ht="30" customHeight="1" x14ac:dyDescent="0.25">
      <c r="B163" s="232">
        <v>32</v>
      </c>
      <c r="C163" s="233"/>
      <c r="D163" s="234"/>
      <c r="E163" s="136" t="s">
        <v>15</v>
      </c>
      <c r="F163" s="137">
        <v>86000</v>
      </c>
      <c r="G163" s="137">
        <v>86000</v>
      </c>
      <c r="H163" s="171">
        <v>0</v>
      </c>
      <c r="I163" s="138">
        <f t="shared" si="22"/>
        <v>0</v>
      </c>
    </row>
    <row r="164" spans="2:9" ht="30" customHeight="1" x14ac:dyDescent="0.25">
      <c r="B164" s="231">
        <v>4</v>
      </c>
      <c r="C164" s="231"/>
      <c r="D164" s="231"/>
      <c r="E164" s="136" t="s">
        <v>6</v>
      </c>
      <c r="F164" s="137">
        <f>+F165</f>
        <v>124000</v>
      </c>
      <c r="G164" s="137">
        <f>+G165</f>
        <v>124000</v>
      </c>
      <c r="H164" s="171">
        <f>+H165</f>
        <v>0</v>
      </c>
      <c r="I164" s="138">
        <f t="shared" ref="I164:I165" si="23">IFERROR(H164/G164*100,0)</f>
        <v>0</v>
      </c>
    </row>
    <row r="165" spans="2:9" ht="30" customHeight="1" x14ac:dyDescent="0.25">
      <c r="B165" s="232">
        <v>42</v>
      </c>
      <c r="C165" s="233"/>
      <c r="D165" s="234"/>
      <c r="E165" s="136" t="s">
        <v>106</v>
      </c>
      <c r="F165" s="137">
        <v>124000</v>
      </c>
      <c r="G165" s="137">
        <v>124000</v>
      </c>
      <c r="H165" s="171"/>
      <c r="I165" s="138">
        <f t="shared" si="23"/>
        <v>0</v>
      </c>
    </row>
    <row r="166" spans="2:9" ht="47.25" x14ac:dyDescent="0.25">
      <c r="B166" s="241" t="s">
        <v>187</v>
      </c>
      <c r="C166" s="242"/>
      <c r="D166" s="243"/>
      <c r="E166" s="146" t="s">
        <v>188</v>
      </c>
      <c r="F166" s="182">
        <f t="shared" ref="F166:H167" si="24">+F167</f>
        <v>59800</v>
      </c>
      <c r="G166" s="182">
        <f t="shared" si="24"/>
        <v>59800</v>
      </c>
      <c r="H166" s="169">
        <f t="shared" si="24"/>
        <v>0</v>
      </c>
      <c r="I166" s="147">
        <f t="shared" ref="I166:I191" si="25">IFERROR(H166/G166*100,0)</f>
        <v>0</v>
      </c>
    </row>
    <row r="167" spans="2:9" ht="30" customHeight="1" x14ac:dyDescent="0.25">
      <c r="B167" s="235">
        <v>51</v>
      </c>
      <c r="C167" s="236"/>
      <c r="D167" s="237"/>
      <c r="E167" s="148" t="s">
        <v>156</v>
      </c>
      <c r="F167" s="183">
        <f t="shared" si="24"/>
        <v>59800</v>
      </c>
      <c r="G167" s="183">
        <f t="shared" si="24"/>
        <v>59800</v>
      </c>
      <c r="H167" s="170">
        <f t="shared" si="24"/>
        <v>0</v>
      </c>
      <c r="I167" s="149">
        <f t="shared" si="25"/>
        <v>0</v>
      </c>
    </row>
    <row r="168" spans="2:9" ht="30" customHeight="1" x14ac:dyDescent="0.25">
      <c r="B168" s="231">
        <v>3</v>
      </c>
      <c r="C168" s="231"/>
      <c r="D168" s="231"/>
      <c r="E168" s="136" t="s">
        <v>4</v>
      </c>
      <c r="F168" s="139">
        <f>+F169+F170</f>
        <v>59800</v>
      </c>
      <c r="G168" s="139">
        <f>+G169+G170</f>
        <v>59800</v>
      </c>
      <c r="H168" s="172">
        <f>+H169+H170</f>
        <v>0</v>
      </c>
      <c r="I168" s="138">
        <f t="shared" si="25"/>
        <v>0</v>
      </c>
    </row>
    <row r="169" spans="2:9" ht="30" customHeight="1" x14ac:dyDescent="0.25">
      <c r="B169" s="232">
        <v>31</v>
      </c>
      <c r="C169" s="233"/>
      <c r="D169" s="234"/>
      <c r="E169" s="136" t="s">
        <v>5</v>
      </c>
      <c r="F169" s="137">
        <v>0</v>
      </c>
      <c r="G169" s="139">
        <v>0</v>
      </c>
      <c r="H169" s="171">
        <v>0</v>
      </c>
      <c r="I169" s="138">
        <f t="shared" si="25"/>
        <v>0</v>
      </c>
    </row>
    <row r="170" spans="2:9" ht="30" customHeight="1" x14ac:dyDescent="0.25">
      <c r="B170" s="232">
        <v>32</v>
      </c>
      <c r="C170" s="233"/>
      <c r="D170" s="234"/>
      <c r="E170" s="136" t="s">
        <v>15</v>
      </c>
      <c r="F170" s="137">
        <v>59800</v>
      </c>
      <c r="G170" s="139">
        <v>59800</v>
      </c>
      <c r="H170" s="171">
        <v>0</v>
      </c>
      <c r="I170" s="138">
        <f t="shared" si="25"/>
        <v>0</v>
      </c>
    </row>
    <row r="171" spans="2:9" ht="31.5" x14ac:dyDescent="0.25">
      <c r="B171" s="241" t="s">
        <v>189</v>
      </c>
      <c r="C171" s="242"/>
      <c r="D171" s="243"/>
      <c r="E171" s="146" t="s">
        <v>190</v>
      </c>
      <c r="F171" s="182">
        <f t="shared" ref="F171:H172" si="26">+F172</f>
        <v>30</v>
      </c>
      <c r="G171" s="182">
        <f t="shared" si="26"/>
        <v>30</v>
      </c>
      <c r="H171" s="169">
        <f t="shared" si="26"/>
        <v>-141.17000000000002</v>
      </c>
      <c r="I171" s="147">
        <f t="shared" si="25"/>
        <v>-470.56666666666678</v>
      </c>
    </row>
    <row r="172" spans="2:9" ht="30" customHeight="1" x14ac:dyDescent="0.25">
      <c r="B172" s="235">
        <v>561</v>
      </c>
      <c r="C172" s="236"/>
      <c r="D172" s="237"/>
      <c r="E172" s="148" t="s">
        <v>158</v>
      </c>
      <c r="F172" s="183">
        <f t="shared" si="26"/>
        <v>30</v>
      </c>
      <c r="G172" s="183">
        <f t="shared" si="26"/>
        <v>30</v>
      </c>
      <c r="H172" s="170">
        <f t="shared" si="26"/>
        <v>-141.17000000000002</v>
      </c>
      <c r="I172" s="149">
        <f t="shared" si="25"/>
        <v>-470.56666666666678</v>
      </c>
    </row>
    <row r="173" spans="2:9" ht="30" customHeight="1" x14ac:dyDescent="0.25">
      <c r="B173" s="231">
        <v>3</v>
      </c>
      <c r="C173" s="231"/>
      <c r="D173" s="231"/>
      <c r="E173" s="136" t="s">
        <v>4</v>
      </c>
      <c r="F173" s="137">
        <f>SUM(F174:F177)</f>
        <v>30</v>
      </c>
      <c r="G173" s="137">
        <f>SUM(G174:G177)</f>
        <v>30</v>
      </c>
      <c r="H173" s="171">
        <f>SUM(H174:H177)</f>
        <v>-141.17000000000002</v>
      </c>
      <c r="I173" s="138">
        <f t="shared" si="25"/>
        <v>-470.56666666666678</v>
      </c>
    </row>
    <row r="174" spans="2:9" ht="30" customHeight="1" x14ac:dyDescent="0.25">
      <c r="B174" s="232">
        <v>35</v>
      </c>
      <c r="C174" s="233"/>
      <c r="D174" s="234"/>
      <c r="E174" s="136" t="s">
        <v>118</v>
      </c>
      <c r="F174" s="137">
        <v>10</v>
      </c>
      <c r="G174" s="139">
        <v>10</v>
      </c>
      <c r="H174" s="171">
        <v>-108.67</v>
      </c>
      <c r="I174" s="138">
        <f t="shared" si="25"/>
        <v>-1086.7</v>
      </c>
    </row>
    <row r="175" spans="2:9" ht="30" customHeight="1" x14ac:dyDescent="0.25">
      <c r="B175" s="232">
        <v>36</v>
      </c>
      <c r="C175" s="233"/>
      <c r="D175" s="234"/>
      <c r="E175" s="136" t="s">
        <v>125</v>
      </c>
      <c r="F175" s="137">
        <v>0</v>
      </c>
      <c r="G175" s="139">
        <v>0</v>
      </c>
      <c r="H175" s="171">
        <v>0</v>
      </c>
      <c r="I175" s="138">
        <f t="shared" si="25"/>
        <v>0</v>
      </c>
    </row>
    <row r="176" spans="2:9" ht="30" customHeight="1" x14ac:dyDescent="0.25">
      <c r="B176" s="232">
        <v>37</v>
      </c>
      <c r="C176" s="233"/>
      <c r="D176" s="234"/>
      <c r="E176" s="136" t="s">
        <v>132</v>
      </c>
      <c r="F176" s="137">
        <v>20</v>
      </c>
      <c r="G176" s="137">
        <v>20</v>
      </c>
      <c r="H176" s="171">
        <v>-32.5</v>
      </c>
      <c r="I176" s="138">
        <f t="shared" si="25"/>
        <v>-162.5</v>
      </c>
    </row>
    <row r="177" spans="2:9" ht="30" customHeight="1" x14ac:dyDescent="0.25">
      <c r="B177" s="232">
        <v>38</v>
      </c>
      <c r="C177" s="233"/>
      <c r="D177" s="234"/>
      <c r="E177" s="136" t="s">
        <v>137</v>
      </c>
      <c r="F177" s="137">
        <v>0</v>
      </c>
      <c r="G177" s="137">
        <v>0</v>
      </c>
      <c r="H177" s="171">
        <v>0</v>
      </c>
      <c r="I177" s="138">
        <f t="shared" si="25"/>
        <v>0</v>
      </c>
    </row>
    <row r="178" spans="2:9" ht="47.25" x14ac:dyDescent="0.25">
      <c r="B178" s="241" t="s">
        <v>191</v>
      </c>
      <c r="C178" s="242"/>
      <c r="D178" s="243"/>
      <c r="E178" s="146" t="s">
        <v>192</v>
      </c>
      <c r="F178" s="182">
        <f t="shared" ref="F178:H179" si="27">+F179</f>
        <v>0</v>
      </c>
      <c r="G178" s="182">
        <f t="shared" si="27"/>
        <v>0</v>
      </c>
      <c r="H178" s="169">
        <f t="shared" si="27"/>
        <v>0</v>
      </c>
      <c r="I178" s="147">
        <f t="shared" si="25"/>
        <v>0</v>
      </c>
    </row>
    <row r="179" spans="2:9" ht="30" customHeight="1" x14ac:dyDescent="0.25">
      <c r="B179" s="235">
        <v>11</v>
      </c>
      <c r="C179" s="236"/>
      <c r="D179" s="237"/>
      <c r="E179" s="148" t="s">
        <v>152</v>
      </c>
      <c r="F179" s="183">
        <f t="shared" si="27"/>
        <v>0</v>
      </c>
      <c r="G179" s="183">
        <f t="shared" si="27"/>
        <v>0</v>
      </c>
      <c r="H179" s="170">
        <f t="shared" si="27"/>
        <v>0</v>
      </c>
      <c r="I179" s="149">
        <f t="shared" si="25"/>
        <v>0</v>
      </c>
    </row>
    <row r="180" spans="2:9" ht="30" customHeight="1" x14ac:dyDescent="0.25">
      <c r="B180" s="231">
        <v>3</v>
      </c>
      <c r="C180" s="231"/>
      <c r="D180" s="231"/>
      <c r="E180" s="136" t="s">
        <v>4</v>
      </c>
      <c r="F180" s="137">
        <f>SUM(F181:F184)</f>
        <v>0</v>
      </c>
      <c r="G180" s="137">
        <f>SUM(G181:G184)</f>
        <v>0</v>
      </c>
      <c r="H180" s="171">
        <f>SUM(H181:H184)</f>
        <v>0</v>
      </c>
      <c r="I180" s="138">
        <f t="shared" si="25"/>
        <v>0</v>
      </c>
    </row>
    <row r="181" spans="2:9" ht="30" customHeight="1" x14ac:dyDescent="0.25">
      <c r="B181" s="232">
        <v>35</v>
      </c>
      <c r="C181" s="233"/>
      <c r="D181" s="234"/>
      <c r="E181" s="136" t="s">
        <v>118</v>
      </c>
      <c r="F181" s="137">
        <v>0</v>
      </c>
      <c r="G181" s="139">
        <v>0</v>
      </c>
      <c r="H181" s="171">
        <v>0</v>
      </c>
      <c r="I181" s="138">
        <f t="shared" si="25"/>
        <v>0</v>
      </c>
    </row>
    <row r="182" spans="2:9" ht="30" customHeight="1" x14ac:dyDescent="0.25">
      <c r="B182" s="232">
        <v>36</v>
      </c>
      <c r="C182" s="233"/>
      <c r="D182" s="234"/>
      <c r="E182" s="136" t="s">
        <v>125</v>
      </c>
      <c r="F182" s="137">
        <v>0</v>
      </c>
      <c r="G182" s="139">
        <v>0</v>
      </c>
      <c r="H182" s="171">
        <v>0</v>
      </c>
      <c r="I182" s="138">
        <f t="shared" si="25"/>
        <v>0</v>
      </c>
    </row>
    <row r="183" spans="2:9" ht="30" customHeight="1" x14ac:dyDescent="0.25">
      <c r="B183" s="232">
        <v>37</v>
      </c>
      <c r="C183" s="233"/>
      <c r="D183" s="234"/>
      <c r="E183" s="136" t="s">
        <v>132</v>
      </c>
      <c r="F183" s="137">
        <v>0</v>
      </c>
      <c r="G183" s="137">
        <v>0</v>
      </c>
      <c r="H183" s="171">
        <v>0</v>
      </c>
      <c r="I183" s="138">
        <f t="shared" si="25"/>
        <v>0</v>
      </c>
    </row>
    <row r="184" spans="2:9" ht="30" customHeight="1" x14ac:dyDescent="0.25">
      <c r="B184" s="232">
        <v>38</v>
      </c>
      <c r="C184" s="233"/>
      <c r="D184" s="234"/>
      <c r="E184" s="136" t="s">
        <v>137</v>
      </c>
      <c r="F184" s="137">
        <v>0</v>
      </c>
      <c r="G184" s="137">
        <v>0</v>
      </c>
      <c r="H184" s="171">
        <v>0</v>
      </c>
      <c r="I184" s="138">
        <f t="shared" si="25"/>
        <v>0</v>
      </c>
    </row>
    <row r="185" spans="2:9" ht="63" x14ac:dyDescent="0.25">
      <c r="B185" s="241" t="s">
        <v>193</v>
      </c>
      <c r="C185" s="242"/>
      <c r="D185" s="243"/>
      <c r="E185" s="146" t="s">
        <v>194</v>
      </c>
      <c r="F185" s="182">
        <f>F186+F191+F196</f>
        <v>90</v>
      </c>
      <c r="G185" s="182">
        <f>G186+G191+G196</f>
        <v>90</v>
      </c>
      <c r="H185" s="169">
        <f>H186+H191+H196</f>
        <v>-14022.22</v>
      </c>
      <c r="I185" s="147">
        <f t="shared" si="25"/>
        <v>-15580.244444444443</v>
      </c>
    </row>
    <row r="186" spans="2:9" ht="30" customHeight="1" x14ac:dyDescent="0.25">
      <c r="B186" s="235">
        <v>11</v>
      </c>
      <c r="C186" s="236"/>
      <c r="D186" s="237"/>
      <c r="E186" s="148" t="s">
        <v>152</v>
      </c>
      <c r="F186" s="184">
        <f>+F187</f>
        <v>0</v>
      </c>
      <c r="G186" s="184">
        <f>+G187</f>
        <v>0</v>
      </c>
      <c r="H186" s="173">
        <f>+H187</f>
        <v>0</v>
      </c>
      <c r="I186" s="149">
        <f t="shared" si="25"/>
        <v>0</v>
      </c>
    </row>
    <row r="187" spans="2:9" ht="30" customHeight="1" x14ac:dyDescent="0.25">
      <c r="B187" s="231">
        <v>3</v>
      </c>
      <c r="C187" s="231"/>
      <c r="D187" s="231"/>
      <c r="E187" s="136" t="s">
        <v>4</v>
      </c>
      <c r="F187" s="139">
        <f>SUM(F188:F190)</f>
        <v>0</v>
      </c>
      <c r="G187" s="139">
        <f>SUM(G188:G190)</f>
        <v>0</v>
      </c>
      <c r="H187" s="172">
        <f>SUM(H188:H190)</f>
        <v>0</v>
      </c>
      <c r="I187" s="138">
        <f t="shared" si="25"/>
        <v>0</v>
      </c>
    </row>
    <row r="188" spans="2:9" ht="30" customHeight="1" x14ac:dyDescent="0.25">
      <c r="B188" s="232">
        <v>35</v>
      </c>
      <c r="C188" s="233"/>
      <c r="D188" s="234"/>
      <c r="E188" s="136" t="s">
        <v>118</v>
      </c>
      <c r="F188" s="137">
        <v>0</v>
      </c>
      <c r="G188" s="139"/>
      <c r="H188" s="171"/>
      <c r="I188" s="138">
        <f t="shared" si="25"/>
        <v>0</v>
      </c>
    </row>
    <row r="189" spans="2:9" ht="30" customHeight="1" x14ac:dyDescent="0.25">
      <c r="B189" s="232">
        <v>37</v>
      </c>
      <c r="C189" s="233"/>
      <c r="D189" s="234"/>
      <c r="E189" s="136" t="s">
        <v>132</v>
      </c>
      <c r="F189" s="137">
        <v>0</v>
      </c>
      <c r="G189" s="137"/>
      <c r="H189" s="171"/>
      <c r="I189" s="138">
        <f t="shared" si="25"/>
        <v>0</v>
      </c>
    </row>
    <row r="190" spans="2:9" ht="30" customHeight="1" x14ac:dyDescent="0.25">
      <c r="B190" s="232">
        <v>38</v>
      </c>
      <c r="C190" s="233"/>
      <c r="D190" s="234"/>
      <c r="E190" s="136" t="s">
        <v>137</v>
      </c>
      <c r="F190" s="137">
        <v>0</v>
      </c>
      <c r="G190" s="137"/>
      <c r="H190" s="171"/>
      <c r="I190" s="138">
        <f t="shared" si="25"/>
        <v>0</v>
      </c>
    </row>
    <row r="191" spans="2:9" ht="30" customHeight="1" x14ac:dyDescent="0.25">
      <c r="B191" s="235">
        <v>43</v>
      </c>
      <c r="C191" s="236"/>
      <c r="D191" s="237"/>
      <c r="E191" s="148" t="s">
        <v>155</v>
      </c>
      <c r="F191" s="184">
        <f>F192</f>
        <v>0</v>
      </c>
      <c r="G191" s="184">
        <f>G192</f>
        <v>0</v>
      </c>
      <c r="H191" s="173">
        <f>H192</f>
        <v>0</v>
      </c>
      <c r="I191" s="149">
        <f t="shared" si="25"/>
        <v>0</v>
      </c>
    </row>
    <row r="192" spans="2:9" ht="30" customHeight="1" x14ac:dyDescent="0.25">
      <c r="B192" s="231">
        <v>3</v>
      </c>
      <c r="C192" s="231"/>
      <c r="D192" s="231"/>
      <c r="E192" s="136" t="s">
        <v>4</v>
      </c>
      <c r="F192" s="139">
        <f>SUM(F193:F195)</f>
        <v>0</v>
      </c>
      <c r="G192" s="139">
        <f>SUM(G193:G195)</f>
        <v>0</v>
      </c>
      <c r="H192" s="172">
        <f>SUM(H193:H195)</f>
        <v>0</v>
      </c>
      <c r="I192" s="138">
        <f t="shared" ref="I192:I219" si="28">IFERROR(H192/G192*100,0)</f>
        <v>0</v>
      </c>
    </row>
    <row r="193" spans="2:9" ht="30" customHeight="1" x14ac:dyDescent="0.25">
      <c r="B193" s="232">
        <v>35</v>
      </c>
      <c r="C193" s="233"/>
      <c r="D193" s="234"/>
      <c r="E193" s="136" t="s">
        <v>118</v>
      </c>
      <c r="F193" s="137">
        <v>0</v>
      </c>
      <c r="G193" s="139"/>
      <c r="H193" s="171"/>
      <c r="I193" s="138">
        <f t="shared" si="28"/>
        <v>0</v>
      </c>
    </row>
    <row r="194" spans="2:9" ht="30" customHeight="1" x14ac:dyDescent="0.25">
      <c r="B194" s="232">
        <v>37</v>
      </c>
      <c r="C194" s="233"/>
      <c r="D194" s="234"/>
      <c r="E194" s="136" t="s">
        <v>132</v>
      </c>
      <c r="F194" s="137"/>
      <c r="G194" s="137"/>
      <c r="H194" s="171"/>
      <c r="I194" s="138">
        <f t="shared" si="28"/>
        <v>0</v>
      </c>
    </row>
    <row r="195" spans="2:9" ht="30" customHeight="1" x14ac:dyDescent="0.25">
      <c r="B195" s="232">
        <v>38</v>
      </c>
      <c r="C195" s="233"/>
      <c r="D195" s="234"/>
      <c r="E195" s="136" t="s">
        <v>137</v>
      </c>
      <c r="F195" s="137">
        <v>0</v>
      </c>
      <c r="G195" s="137"/>
      <c r="H195" s="171"/>
      <c r="I195" s="138">
        <f t="shared" si="28"/>
        <v>0</v>
      </c>
    </row>
    <row r="196" spans="2:9" ht="30" customHeight="1" x14ac:dyDescent="0.25">
      <c r="B196" s="235">
        <v>561</v>
      </c>
      <c r="C196" s="236"/>
      <c r="D196" s="237"/>
      <c r="E196" s="148" t="s">
        <v>158</v>
      </c>
      <c r="F196" s="184">
        <f>F197</f>
        <v>90</v>
      </c>
      <c r="G196" s="184">
        <f>G197</f>
        <v>90</v>
      </c>
      <c r="H196" s="173">
        <f>H197</f>
        <v>-14022.22</v>
      </c>
      <c r="I196" s="149">
        <f t="shared" si="28"/>
        <v>-15580.244444444443</v>
      </c>
    </row>
    <row r="197" spans="2:9" ht="30" customHeight="1" x14ac:dyDescent="0.25">
      <c r="B197" s="231">
        <v>3</v>
      </c>
      <c r="C197" s="231"/>
      <c r="D197" s="231"/>
      <c r="E197" s="136" t="s">
        <v>4</v>
      </c>
      <c r="F197" s="139">
        <f>SUM(F198:F200)</f>
        <v>90</v>
      </c>
      <c r="G197" s="139">
        <f>SUM(G198:G200)</f>
        <v>90</v>
      </c>
      <c r="H197" s="172">
        <f>SUM(H198:H200)</f>
        <v>-14022.22</v>
      </c>
      <c r="I197" s="138">
        <f t="shared" si="28"/>
        <v>-15580.244444444443</v>
      </c>
    </row>
    <row r="198" spans="2:9" ht="30" customHeight="1" x14ac:dyDescent="0.25">
      <c r="B198" s="232">
        <v>35</v>
      </c>
      <c r="C198" s="233"/>
      <c r="D198" s="234"/>
      <c r="E198" s="136" t="s">
        <v>118</v>
      </c>
      <c r="F198" s="137">
        <v>30</v>
      </c>
      <c r="G198" s="139">
        <v>30</v>
      </c>
      <c r="H198" s="171">
        <v>-13928.9</v>
      </c>
      <c r="I198" s="138">
        <f t="shared" si="28"/>
        <v>-46429.666666666672</v>
      </c>
    </row>
    <row r="199" spans="2:9" ht="30" customHeight="1" x14ac:dyDescent="0.25">
      <c r="B199" s="232">
        <v>37</v>
      </c>
      <c r="C199" s="233"/>
      <c r="D199" s="234"/>
      <c r="E199" s="136" t="s">
        <v>132</v>
      </c>
      <c r="F199" s="137">
        <v>30</v>
      </c>
      <c r="G199" s="137">
        <v>30</v>
      </c>
      <c r="H199" s="171">
        <v>-93.32</v>
      </c>
      <c r="I199" s="138">
        <f t="shared" si="28"/>
        <v>-311.06666666666666</v>
      </c>
    </row>
    <row r="200" spans="2:9" ht="30" customHeight="1" x14ac:dyDescent="0.25">
      <c r="B200" s="232">
        <v>38</v>
      </c>
      <c r="C200" s="233"/>
      <c r="D200" s="234"/>
      <c r="E200" s="136" t="s">
        <v>137</v>
      </c>
      <c r="F200" s="137">
        <v>30</v>
      </c>
      <c r="G200" s="137">
        <v>30</v>
      </c>
      <c r="H200" s="171">
        <v>0</v>
      </c>
      <c r="I200" s="138">
        <f t="shared" si="28"/>
        <v>0</v>
      </c>
    </row>
    <row r="201" spans="2:9" ht="63" x14ac:dyDescent="0.25">
      <c r="B201" s="241" t="s">
        <v>195</v>
      </c>
      <c r="C201" s="242"/>
      <c r="D201" s="243"/>
      <c r="E201" s="146" t="s">
        <v>196</v>
      </c>
      <c r="F201" s="182">
        <f>+F202</f>
        <v>30015100</v>
      </c>
      <c r="G201" s="182">
        <f>+G202</f>
        <v>30015100</v>
      </c>
      <c r="H201" s="169">
        <f>+H202</f>
        <v>26742510.440000001</v>
      </c>
      <c r="I201" s="147">
        <f t="shared" si="28"/>
        <v>89.096856049121939</v>
      </c>
    </row>
    <row r="202" spans="2:9" ht="30" customHeight="1" x14ac:dyDescent="0.25">
      <c r="B202" s="235">
        <v>581</v>
      </c>
      <c r="C202" s="236"/>
      <c r="D202" s="237"/>
      <c r="E202" s="148" t="s">
        <v>197</v>
      </c>
      <c r="F202" s="183">
        <f>+F203+F208</f>
        <v>30015100</v>
      </c>
      <c r="G202" s="183">
        <f>+G203+G208</f>
        <v>30015100</v>
      </c>
      <c r="H202" s="170">
        <f>+H203+H208</f>
        <v>26742510.440000001</v>
      </c>
      <c r="I202" s="149">
        <f t="shared" si="28"/>
        <v>89.096856049121939</v>
      </c>
    </row>
    <row r="203" spans="2:9" ht="30" customHeight="1" x14ac:dyDescent="0.25">
      <c r="B203" s="231">
        <v>3</v>
      </c>
      <c r="C203" s="231"/>
      <c r="D203" s="231"/>
      <c r="E203" s="136" t="s">
        <v>4</v>
      </c>
      <c r="F203" s="139">
        <f>SUM(F204:F207)</f>
        <v>28875100</v>
      </c>
      <c r="G203" s="139">
        <f>SUM(G204:G207)</f>
        <v>28875100</v>
      </c>
      <c r="H203" s="172">
        <f>SUM(H204:H207)</f>
        <v>26506704.48</v>
      </c>
      <c r="I203" s="138">
        <f t="shared" si="28"/>
        <v>91.797792838812683</v>
      </c>
    </row>
    <row r="204" spans="2:9" ht="30" customHeight="1" x14ac:dyDescent="0.25">
      <c r="B204" s="232">
        <v>32</v>
      </c>
      <c r="C204" s="233"/>
      <c r="D204" s="234"/>
      <c r="E204" s="136" t="s">
        <v>15</v>
      </c>
      <c r="F204" s="137">
        <v>194100</v>
      </c>
      <c r="G204" s="139">
        <v>194100</v>
      </c>
      <c r="H204" s="171">
        <v>293550.46999999997</v>
      </c>
      <c r="I204" s="138">
        <f t="shared" si="28"/>
        <v>151.2367181865018</v>
      </c>
    </row>
    <row r="205" spans="2:9" ht="30" customHeight="1" x14ac:dyDescent="0.25">
      <c r="B205" s="232">
        <v>35</v>
      </c>
      <c r="C205" s="233"/>
      <c r="D205" s="234"/>
      <c r="E205" s="136" t="s">
        <v>118</v>
      </c>
      <c r="F205" s="137">
        <v>20000000</v>
      </c>
      <c r="G205" s="139">
        <v>20000000</v>
      </c>
      <c r="H205" s="171">
        <v>16284607.470000001</v>
      </c>
      <c r="I205" s="138">
        <f t="shared" si="28"/>
        <v>81.423037350000001</v>
      </c>
    </row>
    <row r="206" spans="2:9" ht="30" customHeight="1" x14ac:dyDescent="0.25">
      <c r="B206" s="232">
        <v>37</v>
      </c>
      <c r="C206" s="233"/>
      <c r="D206" s="234"/>
      <c r="E206" s="136" t="s">
        <v>132</v>
      </c>
      <c r="F206" s="137">
        <v>8600000</v>
      </c>
      <c r="G206" s="137">
        <v>8600000</v>
      </c>
      <c r="H206" s="171">
        <v>9845333.2100000009</v>
      </c>
      <c r="I206" s="138">
        <f t="shared" si="28"/>
        <v>114.48061872093025</v>
      </c>
    </row>
    <row r="207" spans="2:9" ht="30" customHeight="1" x14ac:dyDescent="0.25">
      <c r="B207" s="232">
        <v>38</v>
      </c>
      <c r="C207" s="233"/>
      <c r="D207" s="234"/>
      <c r="E207" s="136" t="s">
        <v>137</v>
      </c>
      <c r="F207" s="137">
        <v>81000</v>
      </c>
      <c r="G207" s="137">
        <v>81000</v>
      </c>
      <c r="H207" s="171">
        <v>83213.33</v>
      </c>
      <c r="I207" s="138">
        <f t="shared" si="28"/>
        <v>102.73250617283951</v>
      </c>
    </row>
    <row r="208" spans="2:9" ht="30" customHeight="1" x14ac:dyDescent="0.25">
      <c r="B208" s="231">
        <v>4</v>
      </c>
      <c r="C208" s="231"/>
      <c r="D208" s="231"/>
      <c r="E208" s="136" t="s">
        <v>6</v>
      </c>
      <c r="F208" s="139">
        <f>SUM(F209:F210)</f>
        <v>1140000</v>
      </c>
      <c r="G208" s="139">
        <f>SUM(G209:G210)</f>
        <v>1140000</v>
      </c>
      <c r="H208" s="172">
        <f>SUM(H209:H210)</f>
        <v>235805.96000000002</v>
      </c>
      <c r="I208" s="138">
        <f t="shared" si="28"/>
        <v>20.684733333333334</v>
      </c>
    </row>
    <row r="209" spans="2:10" ht="30" customHeight="1" x14ac:dyDescent="0.25">
      <c r="B209" s="232">
        <v>41</v>
      </c>
      <c r="C209" s="233"/>
      <c r="D209" s="234"/>
      <c r="E209" s="136" t="s">
        <v>7</v>
      </c>
      <c r="F209" s="137">
        <v>300000</v>
      </c>
      <c r="G209" s="139">
        <v>300000</v>
      </c>
      <c r="H209" s="171">
        <v>0</v>
      </c>
      <c r="I209" s="138">
        <f t="shared" si="28"/>
        <v>0</v>
      </c>
    </row>
    <row r="210" spans="2:10" ht="30" customHeight="1" x14ac:dyDescent="0.25">
      <c r="B210" s="232">
        <v>42</v>
      </c>
      <c r="C210" s="233"/>
      <c r="D210" s="234"/>
      <c r="E210" s="136" t="s">
        <v>106</v>
      </c>
      <c r="F210" s="137">
        <v>840000</v>
      </c>
      <c r="G210" s="139">
        <v>840000</v>
      </c>
      <c r="H210" s="171">
        <v>235805.96000000002</v>
      </c>
      <c r="I210" s="138">
        <f t="shared" si="28"/>
        <v>28.072138095238095</v>
      </c>
    </row>
    <row r="211" spans="2:10" ht="30" customHeight="1" x14ac:dyDescent="0.25">
      <c r="B211" s="244">
        <v>4011</v>
      </c>
      <c r="C211" s="245"/>
      <c r="D211" s="246"/>
      <c r="E211" s="144" t="s">
        <v>198</v>
      </c>
      <c r="F211" s="186">
        <f>+F212+F216</f>
        <v>139149800</v>
      </c>
      <c r="G211" s="186">
        <f>+G212+G216</f>
        <v>156492700</v>
      </c>
      <c r="H211" s="168">
        <f>+H212+H216</f>
        <v>156488804.13</v>
      </c>
      <c r="I211" s="145">
        <f t="shared" si="28"/>
        <v>99.997510510074903</v>
      </c>
      <c r="J211" s="53"/>
    </row>
    <row r="212" spans="2:10" x14ac:dyDescent="0.25">
      <c r="B212" s="247" t="s">
        <v>199</v>
      </c>
      <c r="C212" s="248"/>
      <c r="D212" s="249"/>
      <c r="E212" s="152" t="s">
        <v>200</v>
      </c>
      <c r="F212" s="187">
        <f t="shared" ref="F212:H214" si="29">+F213</f>
        <v>138907000</v>
      </c>
      <c r="G212" s="187">
        <f t="shared" si="29"/>
        <v>156250000</v>
      </c>
      <c r="H212" s="175">
        <f t="shared" si="29"/>
        <v>156246143.63999999</v>
      </c>
      <c r="I212" s="153">
        <f t="shared" si="28"/>
        <v>99.997531929599987</v>
      </c>
    </row>
    <row r="213" spans="2:10" ht="30" customHeight="1" x14ac:dyDescent="0.25">
      <c r="B213" s="235">
        <v>11</v>
      </c>
      <c r="C213" s="236"/>
      <c r="D213" s="237"/>
      <c r="E213" s="148" t="s">
        <v>152</v>
      </c>
      <c r="F213" s="183">
        <f t="shared" si="29"/>
        <v>138907000</v>
      </c>
      <c r="G213" s="183">
        <f t="shared" si="29"/>
        <v>156250000</v>
      </c>
      <c r="H213" s="170">
        <f t="shared" si="29"/>
        <v>156246143.63999999</v>
      </c>
      <c r="I213" s="149">
        <f t="shared" si="28"/>
        <v>99.997531929599987</v>
      </c>
    </row>
    <row r="214" spans="2:10" ht="30" customHeight="1" x14ac:dyDescent="0.25">
      <c r="B214" s="231">
        <v>3</v>
      </c>
      <c r="C214" s="231"/>
      <c r="D214" s="231"/>
      <c r="E214" s="136" t="s">
        <v>4</v>
      </c>
      <c r="F214" s="137">
        <f t="shared" si="29"/>
        <v>138907000</v>
      </c>
      <c r="G214" s="137">
        <f t="shared" si="29"/>
        <v>156250000</v>
      </c>
      <c r="H214" s="171">
        <f t="shared" si="29"/>
        <v>156246143.63999999</v>
      </c>
      <c r="I214" s="138">
        <f t="shared" si="28"/>
        <v>99.997531929599987</v>
      </c>
    </row>
    <row r="215" spans="2:10" ht="30" customHeight="1" x14ac:dyDescent="0.25">
      <c r="B215" s="232">
        <v>37</v>
      </c>
      <c r="C215" s="233"/>
      <c r="D215" s="234"/>
      <c r="E215" s="136" t="s">
        <v>132</v>
      </c>
      <c r="F215" s="137">
        <v>138907000</v>
      </c>
      <c r="G215" s="137">
        <v>156250000</v>
      </c>
      <c r="H215" s="171">
        <v>156246143.63999999</v>
      </c>
      <c r="I215" s="138">
        <f t="shared" si="28"/>
        <v>99.997531929599987</v>
      </c>
    </row>
    <row r="216" spans="2:10" x14ac:dyDescent="0.25">
      <c r="B216" s="247" t="s">
        <v>201</v>
      </c>
      <c r="C216" s="248"/>
      <c r="D216" s="249"/>
      <c r="E216" s="152" t="s">
        <v>202</v>
      </c>
      <c r="F216" s="187">
        <f t="shared" ref="F216:H218" si="30">+F217</f>
        <v>242800</v>
      </c>
      <c r="G216" s="187">
        <f t="shared" si="30"/>
        <v>242700</v>
      </c>
      <c r="H216" s="190">
        <f t="shared" si="30"/>
        <v>242660.49</v>
      </c>
      <c r="I216" s="153">
        <f t="shared" si="28"/>
        <v>99.983720642768844</v>
      </c>
    </row>
    <row r="217" spans="2:10" ht="30" customHeight="1" x14ac:dyDescent="0.25">
      <c r="B217" s="235">
        <v>11</v>
      </c>
      <c r="C217" s="236"/>
      <c r="D217" s="237"/>
      <c r="E217" s="148" t="s">
        <v>152</v>
      </c>
      <c r="F217" s="183">
        <f t="shared" si="30"/>
        <v>242800</v>
      </c>
      <c r="G217" s="183">
        <f t="shared" si="30"/>
        <v>242700</v>
      </c>
      <c r="H217" s="170">
        <f t="shared" si="30"/>
        <v>242660.49</v>
      </c>
      <c r="I217" s="149">
        <f t="shared" si="28"/>
        <v>99.983720642768844</v>
      </c>
    </row>
    <row r="218" spans="2:10" ht="30" customHeight="1" x14ac:dyDescent="0.25">
      <c r="B218" s="231">
        <v>3</v>
      </c>
      <c r="C218" s="231"/>
      <c r="D218" s="231"/>
      <c r="E218" s="136" t="s">
        <v>4</v>
      </c>
      <c r="F218" s="137">
        <f t="shared" si="30"/>
        <v>242800</v>
      </c>
      <c r="G218" s="137">
        <f t="shared" si="30"/>
        <v>242700</v>
      </c>
      <c r="H218" s="171">
        <f t="shared" si="30"/>
        <v>242660.49</v>
      </c>
      <c r="I218" s="138">
        <f t="shared" si="28"/>
        <v>99.983720642768844</v>
      </c>
    </row>
    <row r="219" spans="2:10" ht="30" customHeight="1" x14ac:dyDescent="0.25">
      <c r="B219" s="232">
        <v>37</v>
      </c>
      <c r="C219" s="233"/>
      <c r="D219" s="234"/>
      <c r="E219" s="136" t="s">
        <v>132</v>
      </c>
      <c r="F219" s="137">
        <v>242800</v>
      </c>
      <c r="G219" s="137">
        <v>242700</v>
      </c>
      <c r="H219" s="171">
        <v>242660.49</v>
      </c>
      <c r="I219" s="138">
        <f t="shared" si="28"/>
        <v>99.983720642768844</v>
      </c>
    </row>
    <row r="222" spans="2:10" x14ac:dyDescent="0.25">
      <c r="B222" s="78"/>
      <c r="C222" s="78"/>
      <c r="D222" s="78"/>
      <c r="E222" s="78"/>
      <c r="F222" s="189"/>
      <c r="G222" s="189"/>
      <c r="I222" s="78"/>
    </row>
    <row r="223" spans="2:10" x14ac:dyDescent="0.25">
      <c r="B223" s="78"/>
      <c r="C223" s="78"/>
      <c r="D223" s="78"/>
      <c r="E223" s="78"/>
      <c r="F223" s="189"/>
      <c r="G223" s="189"/>
      <c r="H223" s="177"/>
      <c r="I223" s="78"/>
    </row>
  </sheetData>
  <mergeCells count="215">
    <mergeCell ref="B4:H4"/>
    <mergeCell ref="B6:E6"/>
    <mergeCell ref="B7:E7"/>
    <mergeCell ref="B2:H2"/>
    <mergeCell ref="B20:D20"/>
    <mergeCell ref="B8:D8"/>
    <mergeCell ref="B18:D18"/>
    <mergeCell ref="B19:D19"/>
    <mergeCell ref="B9:D9"/>
    <mergeCell ref="B10:D10"/>
    <mergeCell ref="B11:D11"/>
    <mergeCell ref="B12:D12"/>
    <mergeCell ref="B13:D13"/>
    <mergeCell ref="B14:D14"/>
    <mergeCell ref="B15:D15"/>
    <mergeCell ref="B16:D16"/>
    <mergeCell ref="B31:D31"/>
    <mergeCell ref="B35:D35"/>
    <mergeCell ref="B46:D46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6:D36"/>
    <mergeCell ref="B37:D37"/>
    <mergeCell ref="B32:D32"/>
    <mergeCell ref="B33:D33"/>
    <mergeCell ref="B34:D34"/>
    <mergeCell ref="B38:D38"/>
    <mergeCell ref="B41:D41"/>
    <mergeCell ref="B42:D42"/>
    <mergeCell ref="B43:D43"/>
    <mergeCell ref="B44:D44"/>
    <mergeCell ref="B45:D45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63:D63"/>
    <mergeCell ref="B64:D64"/>
    <mergeCell ref="B65:D65"/>
    <mergeCell ref="B66:D66"/>
    <mergeCell ref="B57:D57"/>
    <mergeCell ref="B58:D58"/>
    <mergeCell ref="B59:D59"/>
    <mergeCell ref="B60:D60"/>
    <mergeCell ref="B62:D62"/>
    <mergeCell ref="B61:D61"/>
    <mergeCell ref="B77:D77"/>
    <mergeCell ref="B78:D78"/>
    <mergeCell ref="B67:D67"/>
    <mergeCell ref="B71:D71"/>
    <mergeCell ref="B74:D74"/>
    <mergeCell ref="B75:D75"/>
    <mergeCell ref="B76:D76"/>
    <mergeCell ref="B68:D68"/>
    <mergeCell ref="B69:D69"/>
    <mergeCell ref="B70:D70"/>
    <mergeCell ref="B72:D72"/>
    <mergeCell ref="B73:D73"/>
    <mergeCell ref="B87:D87"/>
    <mergeCell ref="B88:D88"/>
    <mergeCell ref="B89:D89"/>
    <mergeCell ref="B90:D90"/>
    <mergeCell ref="B85:D85"/>
    <mergeCell ref="B86:D86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91:D91"/>
    <mergeCell ref="B93:D93"/>
    <mergeCell ref="B94:D94"/>
    <mergeCell ref="B95:D95"/>
    <mergeCell ref="B96:D96"/>
    <mergeCell ref="B92:D92"/>
    <mergeCell ref="B124:D124"/>
    <mergeCell ref="B125:D125"/>
    <mergeCell ref="B126:D126"/>
    <mergeCell ref="B127:D127"/>
    <mergeCell ref="B107:D107"/>
    <mergeCell ref="B108:D108"/>
    <mergeCell ref="B109:D109"/>
    <mergeCell ref="B110:D110"/>
    <mergeCell ref="B102:D102"/>
    <mergeCell ref="B103:D103"/>
    <mergeCell ref="B104:D104"/>
    <mergeCell ref="B105:D105"/>
    <mergeCell ref="B106:D106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11:D111"/>
    <mergeCell ref="B112:D112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70:D170"/>
    <mergeCell ref="B169:D169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202:D202"/>
    <mergeCell ref="B203:D203"/>
    <mergeCell ref="B204:D204"/>
    <mergeCell ref="B195:D195"/>
    <mergeCell ref="B196:D196"/>
    <mergeCell ref="B197:D197"/>
    <mergeCell ref="B198:D198"/>
    <mergeCell ref="B199:D199"/>
    <mergeCell ref="B219:D219"/>
    <mergeCell ref="B210:D210"/>
    <mergeCell ref="B211:D211"/>
    <mergeCell ref="B212:D212"/>
    <mergeCell ref="B213:D213"/>
    <mergeCell ref="B214:D214"/>
    <mergeCell ref="B205:D205"/>
    <mergeCell ref="B206:D206"/>
    <mergeCell ref="B207:D207"/>
    <mergeCell ref="B208:D208"/>
    <mergeCell ref="B209:D209"/>
    <mergeCell ref="B215:D215"/>
    <mergeCell ref="B216:D216"/>
    <mergeCell ref="B217:D217"/>
    <mergeCell ref="B218:D218"/>
    <mergeCell ref="B190:D190"/>
    <mergeCell ref="B191:D191"/>
    <mergeCell ref="B192:D192"/>
    <mergeCell ref="B193:D193"/>
    <mergeCell ref="B194:D194"/>
    <mergeCell ref="B186:D186"/>
    <mergeCell ref="B187:D187"/>
    <mergeCell ref="B200:D200"/>
    <mergeCell ref="B201:D201"/>
    <mergeCell ref="B188:D188"/>
    <mergeCell ref="B189:D189"/>
    <mergeCell ref="B128:D128"/>
    <mergeCell ref="B129:D129"/>
    <mergeCell ref="B130:D130"/>
    <mergeCell ref="B131:D131"/>
    <mergeCell ref="B134:D134"/>
    <mergeCell ref="B135:D135"/>
    <mergeCell ref="B136:D136"/>
    <mergeCell ref="B137:D137"/>
    <mergeCell ref="B138:D138"/>
    <mergeCell ref="B151:D151"/>
    <mergeCell ref="B152:D152"/>
    <mergeCell ref="B153:D153"/>
    <mergeCell ref="B141:D141"/>
    <mergeCell ref="B142:D142"/>
    <mergeCell ref="B143:D143"/>
    <mergeCell ref="B144:D144"/>
    <mergeCell ref="B145:D145"/>
    <mergeCell ref="B146:D146"/>
    <mergeCell ref="B158:D158"/>
    <mergeCell ref="B159:D159"/>
    <mergeCell ref="B164:D164"/>
    <mergeCell ref="B165:D165"/>
    <mergeCell ref="B39:D39"/>
    <mergeCell ref="B40:D40"/>
    <mergeCell ref="B122:D122"/>
    <mergeCell ref="B123:D123"/>
    <mergeCell ref="B132:D132"/>
    <mergeCell ref="B133:D133"/>
    <mergeCell ref="B156:D156"/>
    <mergeCell ref="B162:D162"/>
    <mergeCell ref="B154:D154"/>
    <mergeCell ref="B155:D155"/>
    <mergeCell ref="B157:D157"/>
    <mergeCell ref="B160:D160"/>
    <mergeCell ref="B161:D161"/>
    <mergeCell ref="B163:D163"/>
    <mergeCell ref="B139:D139"/>
    <mergeCell ref="B140:D140"/>
    <mergeCell ref="B147:D147"/>
    <mergeCell ref="B148:D148"/>
    <mergeCell ref="B149:D149"/>
    <mergeCell ref="B150:D150"/>
  </mergeCells>
  <pageMargins left="0.51181102362204722" right="0.51181102362204722" top="0.55118110236220474" bottom="0.55118110236220474" header="0.31496062992125984" footer="0.31496062992125984"/>
  <pageSetup paperSize="9" scale="85" fitToHeight="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0"/>
  <sheetViews>
    <sheetView workbookViewId="0">
      <selection activeCell="E15" sqref="E15"/>
    </sheetView>
  </sheetViews>
  <sheetFormatPr defaultRowHeight="15" x14ac:dyDescent="0.25"/>
  <cols>
    <col min="2" max="2" width="41.85546875" bestFit="1" customWidth="1"/>
    <col min="3" max="3" width="15.42578125" bestFit="1" customWidth="1"/>
    <col min="4" max="4" width="16" customWidth="1"/>
    <col min="5" max="5" width="16.5703125" bestFit="1" customWidth="1"/>
    <col min="6" max="6" width="15.42578125" bestFit="1" customWidth="1"/>
    <col min="7" max="7" width="10.85546875" bestFit="1" customWidth="1"/>
    <col min="8" max="8" width="11.28515625" customWidth="1"/>
  </cols>
  <sheetData>
    <row r="2" spans="2:8" ht="15.75" x14ac:dyDescent="0.25">
      <c r="B2" s="225" t="s">
        <v>441</v>
      </c>
      <c r="C2" s="225"/>
      <c r="D2" s="225"/>
      <c r="E2" s="225"/>
      <c r="F2" s="225"/>
      <c r="G2" s="225"/>
      <c r="H2" s="225"/>
    </row>
    <row r="3" spans="2:8" ht="15.75" x14ac:dyDescent="0.25">
      <c r="B3" s="154"/>
      <c r="C3" s="154"/>
      <c r="D3" s="154"/>
      <c r="E3" s="154"/>
      <c r="F3" s="44"/>
      <c r="G3" s="44"/>
      <c r="H3" s="44"/>
    </row>
    <row r="4" spans="2:8" ht="63" x14ac:dyDescent="0.25">
      <c r="B4" s="56" t="s">
        <v>8</v>
      </c>
      <c r="C4" s="56" t="s">
        <v>451</v>
      </c>
      <c r="D4" s="56" t="s">
        <v>452</v>
      </c>
      <c r="E4" s="56" t="s">
        <v>453</v>
      </c>
      <c r="F4" s="32" t="s">
        <v>454</v>
      </c>
      <c r="G4" s="56" t="s">
        <v>28</v>
      </c>
      <c r="H4" s="56" t="s">
        <v>28</v>
      </c>
    </row>
    <row r="5" spans="2:8" ht="15.75" x14ac:dyDescent="0.25">
      <c r="B5" s="56">
        <v>1</v>
      </c>
      <c r="C5" s="56">
        <v>2</v>
      </c>
      <c r="D5" s="56">
        <v>3</v>
      </c>
      <c r="E5" s="56">
        <v>4</v>
      </c>
      <c r="F5" s="63" t="s">
        <v>213</v>
      </c>
      <c r="G5" s="56" t="s">
        <v>216</v>
      </c>
      <c r="H5" s="56" t="s">
        <v>443</v>
      </c>
    </row>
    <row r="6" spans="2:8" s="42" customFormat="1" ht="15.75" x14ac:dyDescent="0.25">
      <c r="B6" s="64" t="s">
        <v>225</v>
      </c>
      <c r="C6" s="65">
        <f>C8+C10+C12+C14+C16+C18</f>
        <v>132406973.42</v>
      </c>
      <c r="D6" s="66">
        <f>D8+D10+D12+D14+D16+D18</f>
        <v>139200300</v>
      </c>
      <c r="E6" s="66">
        <f>E8+E10+E12+E14+E16+E18</f>
        <v>139200300</v>
      </c>
      <c r="F6" s="65">
        <f>F8+F10+F12+F14+F16+F18</f>
        <v>131384567.15999998</v>
      </c>
      <c r="G6" s="88">
        <f t="shared" ref="G6:G18" si="0">IFERROR(F6/C6*100,0)</f>
        <v>99.227830503490992</v>
      </c>
      <c r="H6" s="88">
        <f t="shared" ref="H6:H18" si="1">IFERROR(F6/E6*100,0)</f>
        <v>94.385261497281249</v>
      </c>
    </row>
    <row r="7" spans="2:8" s="42" customFormat="1" ht="31.5" x14ac:dyDescent="0.25">
      <c r="B7" s="64" t="s">
        <v>221</v>
      </c>
      <c r="C7" s="65">
        <f>C8</f>
        <v>-2660604.2600000002</v>
      </c>
      <c r="D7" s="66">
        <f t="shared" ref="D7:F7" si="2">D8</f>
        <v>50</v>
      </c>
      <c r="E7" s="66">
        <f t="shared" si="2"/>
        <v>50</v>
      </c>
      <c r="F7" s="65">
        <f t="shared" si="2"/>
        <v>-1675183.7000000002</v>
      </c>
      <c r="G7" s="88">
        <f t="shared" si="0"/>
        <v>62.962527918375955</v>
      </c>
      <c r="H7" s="88">
        <f t="shared" si="1"/>
        <v>-3350367.4000000008</v>
      </c>
    </row>
    <row r="8" spans="2:8" s="42" customFormat="1" ht="15.75" x14ac:dyDescent="0.25">
      <c r="B8" s="99" t="s">
        <v>222</v>
      </c>
      <c r="C8" s="37">
        <v>-2660604.2600000002</v>
      </c>
      <c r="D8" s="12">
        <v>50</v>
      </c>
      <c r="E8" s="12">
        <v>50</v>
      </c>
      <c r="F8" s="37">
        <v>-1675183.7000000002</v>
      </c>
      <c r="G8" s="86">
        <f t="shared" si="0"/>
        <v>62.962527918375955</v>
      </c>
      <c r="H8" s="86">
        <f t="shared" si="1"/>
        <v>-3350367.4000000008</v>
      </c>
    </row>
    <row r="9" spans="2:8" s="42" customFormat="1" ht="15.75" x14ac:dyDescent="0.25">
      <c r="B9" s="64" t="s">
        <v>444</v>
      </c>
      <c r="C9" s="65">
        <f>C10</f>
        <v>-234693.46</v>
      </c>
      <c r="D9" s="66">
        <f t="shared" ref="D9:F9" si="3">D10</f>
        <v>30</v>
      </c>
      <c r="E9" s="66">
        <f t="shared" si="3"/>
        <v>30</v>
      </c>
      <c r="F9" s="65">
        <f t="shared" si="3"/>
        <v>-137973.72</v>
      </c>
      <c r="G9" s="88">
        <f t="shared" ref="G9:G10" si="4">IFERROR(F9/C9*100,0)</f>
        <v>58.788907027916338</v>
      </c>
      <c r="H9" s="88">
        <f t="shared" ref="H9:H10" si="5">IFERROR(F9/E9*100,0)</f>
        <v>-459912.39999999997</v>
      </c>
    </row>
    <row r="10" spans="2:8" s="42" customFormat="1" ht="15.75" x14ac:dyDescent="0.25">
      <c r="B10" s="99" t="s">
        <v>222</v>
      </c>
      <c r="C10" s="37">
        <v>-234693.46</v>
      </c>
      <c r="D10" s="12">
        <v>30</v>
      </c>
      <c r="E10" s="12">
        <v>30</v>
      </c>
      <c r="F10" s="37">
        <v>-137973.72</v>
      </c>
      <c r="G10" s="86">
        <f t="shared" si="4"/>
        <v>58.788907027916338</v>
      </c>
      <c r="H10" s="86">
        <f t="shared" si="5"/>
        <v>-459912.39999999997</v>
      </c>
    </row>
    <row r="11" spans="2:8" s="42" customFormat="1" ht="31.5" x14ac:dyDescent="0.25">
      <c r="B11" s="64" t="s">
        <v>223</v>
      </c>
      <c r="C11" s="65">
        <f>+C12</f>
        <v>107969665.03</v>
      </c>
      <c r="D11" s="66">
        <f t="shared" ref="D11:F11" si="6">+D12</f>
        <v>108890000</v>
      </c>
      <c r="E11" s="66">
        <f t="shared" si="6"/>
        <v>108890000</v>
      </c>
      <c r="F11" s="65">
        <f t="shared" si="6"/>
        <v>106465075.18999998</v>
      </c>
      <c r="G11" s="88">
        <f t="shared" si="0"/>
        <v>98.606469845412633</v>
      </c>
      <c r="H11" s="88">
        <f t="shared" si="1"/>
        <v>97.77305095968407</v>
      </c>
    </row>
    <row r="12" spans="2:8" s="42" customFormat="1" ht="15.75" x14ac:dyDescent="0.25">
      <c r="B12" s="99" t="s">
        <v>222</v>
      </c>
      <c r="C12" s="37">
        <v>107969665.03</v>
      </c>
      <c r="D12" s="12">
        <v>108890000</v>
      </c>
      <c r="E12" s="12">
        <v>108890000</v>
      </c>
      <c r="F12" s="37">
        <v>106465075.18999998</v>
      </c>
      <c r="G12" s="86">
        <f t="shared" si="0"/>
        <v>98.606469845412633</v>
      </c>
      <c r="H12" s="86">
        <f t="shared" si="1"/>
        <v>97.77305095968407</v>
      </c>
    </row>
    <row r="13" spans="2:8" s="42" customFormat="1" ht="31.5" x14ac:dyDescent="0.25">
      <c r="B13" s="64" t="s">
        <v>445</v>
      </c>
      <c r="C13" s="65">
        <f>C14</f>
        <v>-723.68999999999994</v>
      </c>
      <c r="D13" s="66">
        <f t="shared" ref="D13:F13" si="7">D14</f>
        <v>30</v>
      </c>
      <c r="E13" s="66">
        <f t="shared" si="7"/>
        <v>30</v>
      </c>
      <c r="F13" s="65">
        <f t="shared" si="7"/>
        <v>-141.17000000000002</v>
      </c>
      <c r="G13" s="88">
        <f t="shared" ref="G13:G14" si="8">IFERROR(F13/C13*100,0)</f>
        <v>19.506971216957542</v>
      </c>
      <c r="H13" s="88">
        <f t="shared" ref="H13:H14" si="9">IFERROR(F13/E13*100,0)</f>
        <v>-470.56666666666678</v>
      </c>
    </row>
    <row r="14" spans="2:8" s="42" customFormat="1" ht="15.75" x14ac:dyDescent="0.25">
      <c r="B14" s="99" t="s">
        <v>222</v>
      </c>
      <c r="C14" s="37">
        <v>-723.68999999999994</v>
      </c>
      <c r="D14" s="12">
        <v>30</v>
      </c>
      <c r="E14" s="12">
        <v>30</v>
      </c>
      <c r="F14" s="37">
        <v>-141.17000000000002</v>
      </c>
      <c r="G14" s="86">
        <f t="shared" si="8"/>
        <v>19.506971216957542</v>
      </c>
      <c r="H14" s="86">
        <f t="shared" si="9"/>
        <v>-470.56666666666678</v>
      </c>
    </row>
    <row r="15" spans="2:8" s="42" customFormat="1" ht="63" x14ac:dyDescent="0.25">
      <c r="B15" s="64" t="s">
        <v>194</v>
      </c>
      <c r="C15" s="65">
        <f>C16</f>
        <v>-53344.53</v>
      </c>
      <c r="D15" s="66">
        <f t="shared" ref="D15" si="10">D16</f>
        <v>90</v>
      </c>
      <c r="E15" s="66">
        <f t="shared" ref="E15" si="11">E16</f>
        <v>90</v>
      </c>
      <c r="F15" s="65">
        <f t="shared" ref="F15" si="12">F16</f>
        <v>-14022.22</v>
      </c>
      <c r="G15" s="88">
        <f t="shared" ref="G15:G16" si="13">IFERROR(F15/C15*100,0)</f>
        <v>26.286144052632949</v>
      </c>
      <c r="H15" s="88">
        <f t="shared" ref="H15:H16" si="14">IFERROR(F15/E15*100,0)</f>
        <v>-15580.244444444443</v>
      </c>
    </row>
    <row r="16" spans="2:8" s="42" customFormat="1" ht="15.75" x14ac:dyDescent="0.25">
      <c r="B16" s="99" t="s">
        <v>222</v>
      </c>
      <c r="C16" s="37">
        <v>-53344.53</v>
      </c>
      <c r="D16" s="12">
        <v>90</v>
      </c>
      <c r="E16" s="12">
        <v>90</v>
      </c>
      <c r="F16" s="37">
        <v>-14022.22</v>
      </c>
      <c r="G16" s="86">
        <f t="shared" si="13"/>
        <v>26.286144052632949</v>
      </c>
      <c r="H16" s="86">
        <f t="shared" si="14"/>
        <v>-15580.244444444443</v>
      </c>
    </row>
    <row r="17" spans="2:8" s="42" customFormat="1" ht="31.5" x14ac:dyDescent="0.25">
      <c r="B17" s="64" t="s">
        <v>224</v>
      </c>
      <c r="C17" s="65">
        <f>C18</f>
        <v>27386674.329999998</v>
      </c>
      <c r="D17" s="66">
        <f>D18</f>
        <v>30310100</v>
      </c>
      <c r="E17" s="66">
        <f>E18</f>
        <v>30310100</v>
      </c>
      <c r="F17" s="65">
        <f>F18</f>
        <v>26746812.779999997</v>
      </c>
      <c r="G17" s="88">
        <f t="shared" si="0"/>
        <v>97.663602589018694</v>
      </c>
      <c r="H17" s="88">
        <f t="shared" si="1"/>
        <v>88.243894873326042</v>
      </c>
    </row>
    <row r="18" spans="2:8" s="42" customFormat="1" ht="15.75" x14ac:dyDescent="0.25">
      <c r="B18" s="99" t="s">
        <v>203</v>
      </c>
      <c r="C18" s="37">
        <v>27386674.329999998</v>
      </c>
      <c r="D18" s="12">
        <v>30310100</v>
      </c>
      <c r="E18" s="12">
        <v>30310100</v>
      </c>
      <c r="F18" s="37">
        <v>26746812.779999997</v>
      </c>
      <c r="G18" s="86">
        <f t="shared" si="0"/>
        <v>97.663602589018694</v>
      </c>
      <c r="H18" s="86">
        <f t="shared" si="1"/>
        <v>88.243894873326042</v>
      </c>
    </row>
    <row r="20" spans="2:8" x14ac:dyDescent="0.25">
      <c r="F20" s="198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99" workbookViewId="0">
      <selection activeCell="F26" sqref="F26"/>
    </sheetView>
  </sheetViews>
  <sheetFormatPr defaultRowHeight="15" x14ac:dyDescent="0.25"/>
  <cols>
    <col min="1" max="1" width="83.28515625" bestFit="1" customWidth="1"/>
    <col min="2" max="3" width="18.85546875" bestFit="1" customWidth="1"/>
    <col min="6" max="6" width="14.28515625" bestFit="1" customWidth="1"/>
  </cols>
  <sheetData>
    <row r="1" spans="1:3" x14ac:dyDescent="0.25">
      <c r="A1" s="158" t="s">
        <v>226</v>
      </c>
      <c r="B1" s="159">
        <v>45658</v>
      </c>
      <c r="C1" s="159">
        <v>46022</v>
      </c>
    </row>
    <row r="2" spans="1:3" x14ac:dyDescent="0.25">
      <c r="A2" s="115" t="s">
        <v>227</v>
      </c>
      <c r="B2" s="155">
        <v>25069.32</v>
      </c>
      <c r="C2" s="155">
        <v>25069.32</v>
      </c>
    </row>
    <row r="3" spans="1:3" x14ac:dyDescent="0.25">
      <c r="A3" s="115" t="s">
        <v>228</v>
      </c>
      <c r="B3" s="155">
        <v>30246.510000000002</v>
      </c>
      <c r="C3" s="155">
        <v>30246.51</v>
      </c>
    </row>
    <row r="4" spans="1:3" x14ac:dyDescent="0.25">
      <c r="A4" s="115" t="s">
        <v>229</v>
      </c>
      <c r="B4" s="155">
        <v>4962.92</v>
      </c>
      <c r="C4" s="155">
        <v>4962.92</v>
      </c>
    </row>
    <row r="5" spans="1:3" x14ac:dyDescent="0.25">
      <c r="A5" s="115" t="s">
        <v>230</v>
      </c>
      <c r="B5" s="155">
        <v>20917.46</v>
      </c>
      <c r="C5" s="155">
        <v>20917.46</v>
      </c>
    </row>
    <row r="6" spans="1:3" x14ac:dyDescent="0.25">
      <c r="A6" s="115" t="s">
        <v>231</v>
      </c>
      <c r="B6" s="155">
        <v>13836.84</v>
      </c>
      <c r="C6" s="155">
        <v>13836.84</v>
      </c>
    </row>
    <row r="7" spans="1:3" x14ac:dyDescent="0.25">
      <c r="A7" s="115" t="s">
        <v>232</v>
      </c>
      <c r="B7" s="155">
        <v>29706.99</v>
      </c>
      <c r="C7" s="155">
        <v>29706.99</v>
      </c>
    </row>
    <row r="8" spans="1:3" x14ac:dyDescent="0.25">
      <c r="A8" s="115" t="s">
        <v>233</v>
      </c>
      <c r="B8" s="155">
        <v>10468.09</v>
      </c>
      <c r="C8" s="155">
        <v>10468.09</v>
      </c>
    </row>
    <row r="9" spans="1:3" x14ac:dyDescent="0.25">
      <c r="A9" s="115" t="s">
        <v>234</v>
      </c>
      <c r="B9" s="155">
        <v>37088.379999999997</v>
      </c>
      <c r="C9" s="155">
        <v>36818.379999999997</v>
      </c>
    </row>
    <row r="10" spans="1:3" x14ac:dyDescent="0.25">
      <c r="A10" s="115" t="s">
        <v>235</v>
      </c>
      <c r="B10" s="155">
        <v>14866.789999999999</v>
      </c>
      <c r="C10" s="155">
        <v>10966.79</v>
      </c>
    </row>
    <row r="11" spans="1:3" x14ac:dyDescent="0.25">
      <c r="A11" s="115" t="s">
        <v>236</v>
      </c>
      <c r="B11" s="155">
        <v>1896.2</v>
      </c>
      <c r="C11" s="155">
        <v>782.85000000000059</v>
      </c>
    </row>
    <row r="12" spans="1:3" x14ac:dyDescent="0.25">
      <c r="A12" s="115" t="s">
        <v>237</v>
      </c>
      <c r="B12" s="155">
        <v>317651.88</v>
      </c>
      <c r="C12" s="155">
        <v>317651.88</v>
      </c>
    </row>
    <row r="13" spans="1:3" x14ac:dyDescent="0.25">
      <c r="A13" s="115" t="s">
        <v>238</v>
      </c>
      <c r="B13" s="155">
        <v>143714.16</v>
      </c>
      <c r="C13" s="155">
        <v>143714.16</v>
      </c>
    </row>
    <row r="14" spans="1:3" x14ac:dyDescent="0.25">
      <c r="A14" s="115" t="s">
        <v>239</v>
      </c>
      <c r="B14" s="155">
        <v>104128.5</v>
      </c>
      <c r="C14" s="155">
        <v>104128.5</v>
      </c>
    </row>
    <row r="15" spans="1:3" x14ac:dyDescent="0.25">
      <c r="A15" s="115" t="s">
        <v>240</v>
      </c>
      <c r="B15" s="155">
        <v>134.97999999999999</v>
      </c>
      <c r="C15" s="155">
        <v>134.97999999999999</v>
      </c>
    </row>
    <row r="16" spans="1:3" x14ac:dyDescent="0.25">
      <c r="A16" s="115" t="s">
        <v>241</v>
      </c>
      <c r="B16" s="155">
        <v>473314.26999999996</v>
      </c>
      <c r="C16" s="155">
        <v>473314.26999999996</v>
      </c>
    </row>
    <row r="17" spans="1:3" x14ac:dyDescent="0.25">
      <c r="A17" s="115" t="s">
        <v>242</v>
      </c>
      <c r="B17" s="155">
        <v>4588.7900000000009</v>
      </c>
      <c r="C17" s="155">
        <v>0</v>
      </c>
    </row>
    <row r="18" spans="1:3" x14ac:dyDescent="0.25">
      <c r="A18" s="115" t="s">
        <v>243</v>
      </c>
      <c r="B18" s="155">
        <v>79633.69</v>
      </c>
      <c r="C18" s="155">
        <v>79633.69</v>
      </c>
    </row>
    <row r="19" spans="1:3" x14ac:dyDescent="0.25">
      <c r="A19" s="115" t="s">
        <v>244</v>
      </c>
      <c r="B19" s="155">
        <v>92427.18</v>
      </c>
      <c r="C19" s="155">
        <v>92427.18</v>
      </c>
    </row>
    <row r="20" spans="1:3" x14ac:dyDescent="0.25">
      <c r="A20" s="115" t="s">
        <v>245</v>
      </c>
      <c r="B20" s="155">
        <v>165597.67000000001</v>
      </c>
      <c r="C20" s="155">
        <v>0</v>
      </c>
    </row>
    <row r="21" spans="1:3" x14ac:dyDescent="0.25">
      <c r="A21" s="115" t="s">
        <v>246</v>
      </c>
      <c r="B21" s="155">
        <v>32497.88</v>
      </c>
      <c r="C21" s="155">
        <v>32497.88</v>
      </c>
    </row>
    <row r="22" spans="1:3" x14ac:dyDescent="0.25">
      <c r="A22" s="115" t="s">
        <v>247</v>
      </c>
      <c r="B22" s="155">
        <v>136141.96000000002</v>
      </c>
      <c r="C22" s="155">
        <v>136141.96</v>
      </c>
    </row>
    <row r="23" spans="1:3" x14ac:dyDescent="0.25">
      <c r="A23" s="115" t="s">
        <v>248</v>
      </c>
      <c r="B23" s="155">
        <v>20317.16</v>
      </c>
      <c r="C23" s="155">
        <v>20317.16</v>
      </c>
    </row>
    <row r="24" spans="1:3" x14ac:dyDescent="0.25">
      <c r="A24" s="115" t="s">
        <v>249</v>
      </c>
      <c r="B24" s="155">
        <v>588044.65</v>
      </c>
      <c r="C24" s="155">
        <v>588044.65</v>
      </c>
    </row>
    <row r="25" spans="1:3" x14ac:dyDescent="0.25">
      <c r="A25" s="115" t="s">
        <v>250</v>
      </c>
      <c r="B25" s="155">
        <v>10330.879999999999</v>
      </c>
      <c r="C25" s="155">
        <v>10090.879999999999</v>
      </c>
    </row>
    <row r="26" spans="1:3" x14ac:dyDescent="0.25">
      <c r="A26" s="115" t="s">
        <v>251</v>
      </c>
      <c r="B26" s="155">
        <v>158830.49</v>
      </c>
      <c r="C26" s="155">
        <v>157237.84999999998</v>
      </c>
    </row>
    <row r="27" spans="1:3" x14ac:dyDescent="0.25">
      <c r="A27" s="115" t="s">
        <v>252</v>
      </c>
      <c r="B27" s="155">
        <v>12142.32</v>
      </c>
      <c r="C27" s="155">
        <v>12142.32</v>
      </c>
    </row>
    <row r="28" spans="1:3" x14ac:dyDescent="0.25">
      <c r="A28" s="115" t="s">
        <v>253</v>
      </c>
      <c r="B28" s="155">
        <v>15310.2</v>
      </c>
      <c r="C28" s="155">
        <v>15310.2</v>
      </c>
    </row>
    <row r="29" spans="1:3" x14ac:dyDescent="0.25">
      <c r="A29" s="115" t="s">
        <v>254</v>
      </c>
      <c r="B29" s="155">
        <v>22410.35</v>
      </c>
      <c r="C29" s="155">
        <v>22410.35</v>
      </c>
    </row>
    <row r="30" spans="1:3" x14ac:dyDescent="0.25">
      <c r="A30" s="115" t="s">
        <v>255</v>
      </c>
      <c r="B30" s="155">
        <v>20379.689999999999</v>
      </c>
      <c r="C30" s="155">
        <v>20379.689999999999</v>
      </c>
    </row>
    <row r="31" spans="1:3" x14ac:dyDescent="0.25">
      <c r="A31" s="115" t="s">
        <v>256</v>
      </c>
      <c r="B31" s="155">
        <v>23261.53</v>
      </c>
      <c r="C31" s="155">
        <v>23261.53</v>
      </c>
    </row>
    <row r="32" spans="1:3" x14ac:dyDescent="0.25">
      <c r="A32" s="115" t="s">
        <v>257</v>
      </c>
      <c r="B32" s="155">
        <v>14959.77</v>
      </c>
      <c r="C32" s="155">
        <v>14959.77</v>
      </c>
    </row>
    <row r="33" spans="1:3" x14ac:dyDescent="0.25">
      <c r="A33" s="115" t="s">
        <v>258</v>
      </c>
      <c r="B33" s="155">
        <v>17357.02</v>
      </c>
      <c r="C33" s="155">
        <v>17357.02</v>
      </c>
    </row>
    <row r="34" spans="1:3" x14ac:dyDescent="0.25">
      <c r="A34" s="115" t="s">
        <v>259</v>
      </c>
      <c r="B34" s="155">
        <v>345188.82</v>
      </c>
      <c r="C34" s="155">
        <v>345188.82</v>
      </c>
    </row>
    <row r="35" spans="1:3" x14ac:dyDescent="0.25">
      <c r="A35" s="115" t="s">
        <v>260</v>
      </c>
      <c r="B35" s="155">
        <v>298407.88</v>
      </c>
      <c r="C35" s="155">
        <v>192001.66</v>
      </c>
    </row>
    <row r="36" spans="1:3" x14ac:dyDescent="0.25">
      <c r="A36" s="115" t="s">
        <v>261</v>
      </c>
      <c r="B36" s="155">
        <v>307094.55</v>
      </c>
      <c r="C36" s="155">
        <v>307094.55</v>
      </c>
    </row>
    <row r="37" spans="1:3" x14ac:dyDescent="0.25">
      <c r="A37" s="115" t="s">
        <v>262</v>
      </c>
      <c r="B37" s="155">
        <v>66361.399999999994</v>
      </c>
      <c r="C37" s="155">
        <v>66361.399999999994</v>
      </c>
    </row>
    <row r="38" spans="1:3" x14ac:dyDescent="0.25">
      <c r="A38" s="115" t="s">
        <v>263</v>
      </c>
      <c r="B38" s="155">
        <v>23807.1</v>
      </c>
      <c r="C38" s="155">
        <v>23477.1</v>
      </c>
    </row>
    <row r="39" spans="1:3" x14ac:dyDescent="0.25">
      <c r="A39" s="115" t="s">
        <v>264</v>
      </c>
      <c r="B39" s="155">
        <v>31637.89</v>
      </c>
      <c r="C39" s="155">
        <v>31637.89</v>
      </c>
    </row>
    <row r="40" spans="1:3" x14ac:dyDescent="0.25">
      <c r="A40" s="115" t="s">
        <v>265</v>
      </c>
      <c r="B40" s="155">
        <v>1353.78</v>
      </c>
      <c r="C40" s="155">
        <v>486.48000000000019</v>
      </c>
    </row>
    <row r="41" spans="1:3" x14ac:dyDescent="0.25">
      <c r="A41" s="115" t="s">
        <v>266</v>
      </c>
      <c r="B41" s="155">
        <v>205595.07</v>
      </c>
      <c r="C41" s="155">
        <v>204955.07</v>
      </c>
    </row>
    <row r="42" spans="1:3" x14ac:dyDescent="0.25">
      <c r="A42" s="115" t="s">
        <v>267</v>
      </c>
      <c r="B42" s="155">
        <v>3595.45</v>
      </c>
      <c r="C42" s="155">
        <v>1314.6900000000005</v>
      </c>
    </row>
    <row r="43" spans="1:3" x14ac:dyDescent="0.25">
      <c r="A43" s="115" t="s">
        <v>268</v>
      </c>
      <c r="B43" s="155">
        <v>72391.199999999997</v>
      </c>
      <c r="C43" s="155">
        <v>0</v>
      </c>
    </row>
    <row r="44" spans="1:3" x14ac:dyDescent="0.25">
      <c r="A44" s="115" t="s">
        <v>269</v>
      </c>
      <c r="B44" s="155">
        <v>1185.1999999999998</v>
      </c>
      <c r="C44" s="155">
        <v>1065.2</v>
      </c>
    </row>
    <row r="45" spans="1:3" x14ac:dyDescent="0.25">
      <c r="A45" s="115" t="s">
        <v>270</v>
      </c>
      <c r="B45" s="155">
        <v>93437.43</v>
      </c>
      <c r="C45" s="155">
        <v>93437.43</v>
      </c>
    </row>
    <row r="46" spans="1:3" x14ac:dyDescent="0.25">
      <c r="A46" s="115" t="s">
        <v>271</v>
      </c>
      <c r="B46" s="155">
        <v>59463.040000000001</v>
      </c>
      <c r="C46" s="155">
        <v>59463.040000000001</v>
      </c>
    </row>
    <row r="47" spans="1:3" x14ac:dyDescent="0.25">
      <c r="A47" s="115" t="s">
        <v>272</v>
      </c>
      <c r="B47" s="155">
        <v>92748.91</v>
      </c>
      <c r="C47" s="155">
        <v>92748.91</v>
      </c>
    </row>
    <row r="48" spans="1:3" x14ac:dyDescent="0.25">
      <c r="A48" s="115" t="s">
        <v>273</v>
      </c>
      <c r="B48" s="155">
        <v>275726.62</v>
      </c>
      <c r="C48" s="155">
        <v>275726.62</v>
      </c>
    </row>
    <row r="49" spans="1:3" x14ac:dyDescent="0.25">
      <c r="A49" s="115" t="s">
        <v>274</v>
      </c>
      <c r="B49" s="155">
        <v>254512.31</v>
      </c>
      <c r="C49" s="155">
        <v>254512.31</v>
      </c>
    </row>
    <row r="50" spans="1:3" x14ac:dyDescent="0.25">
      <c r="A50" s="115" t="s">
        <v>275</v>
      </c>
      <c r="B50" s="155">
        <v>28519.24</v>
      </c>
      <c r="C50" s="155">
        <v>25219.24</v>
      </c>
    </row>
    <row r="51" spans="1:3" x14ac:dyDescent="0.25">
      <c r="A51" s="115" t="s">
        <v>276</v>
      </c>
      <c r="B51" s="155">
        <v>54804.82</v>
      </c>
      <c r="C51" s="155">
        <v>54804.82</v>
      </c>
    </row>
    <row r="52" spans="1:3" x14ac:dyDescent="0.25">
      <c r="A52" s="115" t="s">
        <v>277</v>
      </c>
      <c r="B52" s="155">
        <v>38118.1</v>
      </c>
      <c r="C52" s="155">
        <v>37348.1</v>
      </c>
    </row>
    <row r="53" spans="1:3" x14ac:dyDescent="0.25">
      <c r="A53" s="115" t="s">
        <v>278</v>
      </c>
      <c r="B53" s="155">
        <v>12487.58</v>
      </c>
      <c r="C53" s="155">
        <v>12487.58</v>
      </c>
    </row>
    <row r="54" spans="1:3" x14ac:dyDescent="0.25">
      <c r="A54" s="115" t="s">
        <v>279</v>
      </c>
      <c r="B54" s="155">
        <v>100578</v>
      </c>
      <c r="C54" s="155">
        <v>100578</v>
      </c>
    </row>
    <row r="55" spans="1:3" x14ac:dyDescent="0.25">
      <c r="A55" s="115" t="s">
        <v>280</v>
      </c>
      <c r="B55" s="155">
        <v>21905.23</v>
      </c>
      <c r="C55" s="155">
        <v>21905.23</v>
      </c>
    </row>
    <row r="56" spans="1:3" x14ac:dyDescent="0.25">
      <c r="A56" s="115" t="s">
        <v>281</v>
      </c>
      <c r="B56" s="155">
        <v>18607.900000000001</v>
      </c>
      <c r="C56" s="155">
        <v>11907.900000000001</v>
      </c>
    </row>
    <row r="57" spans="1:3" x14ac:dyDescent="0.25">
      <c r="A57" s="115" t="s">
        <v>282</v>
      </c>
      <c r="B57" s="155">
        <v>536687.06000000006</v>
      </c>
      <c r="C57" s="155">
        <v>536687.06000000006</v>
      </c>
    </row>
    <row r="58" spans="1:3" x14ac:dyDescent="0.25">
      <c r="A58" s="115" t="s">
        <v>283</v>
      </c>
      <c r="B58" s="155">
        <v>42836.38</v>
      </c>
      <c r="C58" s="155">
        <v>42836.38</v>
      </c>
    </row>
    <row r="59" spans="1:3" x14ac:dyDescent="0.25">
      <c r="A59" s="115" t="s">
        <v>284</v>
      </c>
      <c r="B59" s="155">
        <v>29707.93</v>
      </c>
      <c r="C59" s="155">
        <v>29707.93</v>
      </c>
    </row>
    <row r="60" spans="1:3" x14ac:dyDescent="0.25">
      <c r="A60" s="115" t="s">
        <v>285</v>
      </c>
      <c r="B60" s="155">
        <v>289524.01</v>
      </c>
      <c r="C60" s="155">
        <v>289274.01</v>
      </c>
    </row>
    <row r="61" spans="1:3" x14ac:dyDescent="0.25">
      <c r="A61" s="115" t="s">
        <v>286</v>
      </c>
      <c r="B61" s="155">
        <v>221610.08</v>
      </c>
      <c r="C61" s="155">
        <v>221610.08</v>
      </c>
    </row>
    <row r="62" spans="1:3" x14ac:dyDescent="0.25">
      <c r="A62" s="115" t="s">
        <v>287</v>
      </c>
      <c r="B62" s="155">
        <v>586000.76</v>
      </c>
      <c r="C62" s="155">
        <v>586000.76</v>
      </c>
    </row>
    <row r="63" spans="1:3" x14ac:dyDescent="0.25">
      <c r="A63" s="115" t="s">
        <v>288</v>
      </c>
      <c r="B63" s="155">
        <v>50762.07</v>
      </c>
      <c r="C63" s="155">
        <v>50762.07</v>
      </c>
    </row>
    <row r="64" spans="1:3" x14ac:dyDescent="0.25">
      <c r="A64" s="115" t="s">
        <v>289</v>
      </c>
      <c r="B64" s="155">
        <v>10093.620000000001</v>
      </c>
      <c r="C64" s="155">
        <v>10093.620000000001</v>
      </c>
    </row>
    <row r="65" spans="1:3" x14ac:dyDescent="0.25">
      <c r="A65" s="115" t="s">
        <v>290</v>
      </c>
      <c r="B65" s="155">
        <v>57948.939999999995</v>
      </c>
      <c r="C65" s="155">
        <v>54327.119999999995</v>
      </c>
    </row>
    <row r="66" spans="1:3" x14ac:dyDescent="0.25">
      <c r="A66" s="115" t="s">
        <v>291</v>
      </c>
      <c r="B66" s="155">
        <v>11734.5</v>
      </c>
      <c r="C66" s="155">
        <v>11734.5</v>
      </c>
    </row>
    <row r="67" spans="1:3" x14ac:dyDescent="0.25">
      <c r="A67" s="115" t="s">
        <v>292</v>
      </c>
      <c r="B67" s="155">
        <v>70465.67</v>
      </c>
      <c r="C67" s="155">
        <v>70465.67</v>
      </c>
    </row>
    <row r="68" spans="1:3" x14ac:dyDescent="0.25">
      <c r="A68" s="115" t="s">
        <v>293</v>
      </c>
      <c r="B68" s="155">
        <v>561343.44999999995</v>
      </c>
      <c r="C68" s="155">
        <v>561343.44999999995</v>
      </c>
    </row>
    <row r="69" spans="1:3" x14ac:dyDescent="0.25">
      <c r="A69" s="115" t="s">
        <v>294</v>
      </c>
      <c r="B69" s="155">
        <v>214864.64000000001</v>
      </c>
      <c r="C69" s="155">
        <v>214864.64000000001</v>
      </c>
    </row>
    <row r="70" spans="1:3" x14ac:dyDescent="0.25">
      <c r="A70" s="115" t="s">
        <v>295</v>
      </c>
      <c r="B70" s="155">
        <v>159763.97</v>
      </c>
      <c r="C70" s="155">
        <v>159763.97</v>
      </c>
    </row>
    <row r="71" spans="1:3" x14ac:dyDescent="0.25">
      <c r="A71" s="115" t="s">
        <v>296</v>
      </c>
      <c r="B71" s="155">
        <v>114219.94</v>
      </c>
      <c r="C71" s="155">
        <v>114219.94</v>
      </c>
    </row>
    <row r="72" spans="1:3" x14ac:dyDescent="0.25">
      <c r="A72" s="115" t="s">
        <v>297</v>
      </c>
      <c r="B72" s="155">
        <v>63417.07</v>
      </c>
      <c r="C72" s="155">
        <v>63417.07</v>
      </c>
    </row>
    <row r="73" spans="1:3" x14ac:dyDescent="0.25">
      <c r="A73" s="115" t="s">
        <v>298</v>
      </c>
      <c r="B73" s="155">
        <v>685.19000000000028</v>
      </c>
      <c r="C73" s="155">
        <v>288.97000000000008</v>
      </c>
    </row>
    <row r="74" spans="1:3" x14ac:dyDescent="0.25">
      <c r="A74" s="115" t="s">
        <v>299</v>
      </c>
      <c r="B74" s="155">
        <v>5365.29</v>
      </c>
      <c r="C74" s="155">
        <v>3565.29</v>
      </c>
    </row>
    <row r="75" spans="1:3" x14ac:dyDescent="0.25">
      <c r="A75" s="115" t="s">
        <v>300</v>
      </c>
      <c r="B75" s="155">
        <v>51188.74</v>
      </c>
      <c r="C75" s="155">
        <v>51188.74</v>
      </c>
    </row>
    <row r="76" spans="1:3" x14ac:dyDescent="0.25">
      <c r="A76" s="115" t="s">
        <v>301</v>
      </c>
      <c r="B76" s="155">
        <v>551.13</v>
      </c>
      <c r="C76" s="155">
        <v>0</v>
      </c>
    </row>
    <row r="77" spans="1:3" x14ac:dyDescent="0.25">
      <c r="A77" s="115" t="s">
        <v>302</v>
      </c>
      <c r="B77" s="155">
        <v>17439.09</v>
      </c>
      <c r="C77" s="155">
        <v>17374.09</v>
      </c>
    </row>
    <row r="78" spans="1:3" x14ac:dyDescent="0.25">
      <c r="A78" s="115" t="s">
        <v>303</v>
      </c>
      <c r="B78" s="155">
        <v>19131.5</v>
      </c>
      <c r="C78" s="155">
        <v>19131.5</v>
      </c>
    </row>
    <row r="79" spans="1:3" x14ac:dyDescent="0.25">
      <c r="A79" s="115" t="s">
        <v>304</v>
      </c>
      <c r="B79" s="155">
        <v>36246.78</v>
      </c>
      <c r="C79" s="155">
        <v>36246.78</v>
      </c>
    </row>
    <row r="80" spans="1:3" x14ac:dyDescent="0.25">
      <c r="A80" s="115" t="s">
        <v>305</v>
      </c>
      <c r="B80" s="155">
        <v>5363.1</v>
      </c>
      <c r="C80" s="155">
        <v>5363.1</v>
      </c>
    </row>
    <row r="81" spans="1:3" x14ac:dyDescent="0.25">
      <c r="A81" s="115" t="s">
        <v>306</v>
      </c>
      <c r="B81" s="155">
        <v>31270.05</v>
      </c>
      <c r="C81" s="155">
        <v>31270.05</v>
      </c>
    </row>
    <row r="82" spans="1:3" x14ac:dyDescent="0.25">
      <c r="A82" s="115" t="s">
        <v>307</v>
      </c>
      <c r="B82" s="155">
        <v>20050.400000000001</v>
      </c>
      <c r="C82" s="155">
        <v>20050.400000000001</v>
      </c>
    </row>
    <row r="83" spans="1:3" x14ac:dyDescent="0.25">
      <c r="A83" s="115" t="s">
        <v>308</v>
      </c>
      <c r="B83" s="155">
        <v>441006.89</v>
      </c>
      <c r="C83" s="155">
        <v>441006.89</v>
      </c>
    </row>
    <row r="84" spans="1:3" x14ac:dyDescent="0.25">
      <c r="A84" s="115" t="s">
        <v>309</v>
      </c>
      <c r="B84" s="155">
        <v>93184.17</v>
      </c>
      <c r="C84" s="155">
        <v>93184.17</v>
      </c>
    </row>
    <row r="85" spans="1:3" x14ac:dyDescent="0.25">
      <c r="A85" s="115" t="s">
        <v>310</v>
      </c>
      <c r="B85" s="155">
        <v>22045.600000000002</v>
      </c>
      <c r="C85" s="155">
        <v>22045.599999999999</v>
      </c>
    </row>
    <row r="86" spans="1:3" x14ac:dyDescent="0.25">
      <c r="A86" s="115" t="s">
        <v>311</v>
      </c>
      <c r="B86" s="155">
        <v>4218.57</v>
      </c>
      <c r="C86" s="155">
        <v>4218.57</v>
      </c>
    </row>
    <row r="87" spans="1:3" x14ac:dyDescent="0.25">
      <c r="A87" s="115" t="s">
        <v>312</v>
      </c>
      <c r="B87" s="155">
        <v>1430.8099999999997</v>
      </c>
      <c r="C87" s="155">
        <v>602.17999999999984</v>
      </c>
    </row>
    <row r="88" spans="1:3" x14ac:dyDescent="0.25">
      <c r="A88" s="115" t="s">
        <v>313</v>
      </c>
      <c r="B88" s="155">
        <v>2378.7199999999998</v>
      </c>
      <c r="C88" s="155">
        <v>2378.7199999999998</v>
      </c>
    </row>
    <row r="89" spans="1:3" x14ac:dyDescent="0.25">
      <c r="A89" s="115" t="s">
        <v>314</v>
      </c>
      <c r="B89" s="155">
        <v>2078.0800000000004</v>
      </c>
      <c r="C89" s="155">
        <v>1448.5200000000004</v>
      </c>
    </row>
    <row r="90" spans="1:3" x14ac:dyDescent="0.25">
      <c r="A90" s="115" t="s">
        <v>315</v>
      </c>
      <c r="B90" s="155">
        <v>13857.939999999999</v>
      </c>
      <c r="C90" s="155">
        <v>13857.94</v>
      </c>
    </row>
    <row r="91" spans="1:3" x14ac:dyDescent="0.25">
      <c r="A91" s="115" t="s">
        <v>316</v>
      </c>
      <c r="B91" s="155">
        <v>2471.0400000000004</v>
      </c>
      <c r="C91" s="155">
        <v>2213.7199999999998</v>
      </c>
    </row>
    <row r="92" spans="1:3" x14ac:dyDescent="0.25">
      <c r="A92" s="115" t="s">
        <v>317</v>
      </c>
      <c r="B92" s="155">
        <v>3884.8699999999994</v>
      </c>
      <c r="C92" s="155">
        <v>3884.87</v>
      </c>
    </row>
    <row r="93" spans="1:3" x14ac:dyDescent="0.25">
      <c r="A93" s="115" t="s">
        <v>318</v>
      </c>
      <c r="B93" s="155">
        <v>21171.87</v>
      </c>
      <c r="C93" s="155">
        <v>21171.87</v>
      </c>
    </row>
    <row r="94" spans="1:3" x14ac:dyDescent="0.25">
      <c r="A94" s="115" t="s">
        <v>319</v>
      </c>
      <c r="B94" s="155">
        <v>13815.37</v>
      </c>
      <c r="C94" s="155">
        <v>13815.37</v>
      </c>
    </row>
    <row r="95" spans="1:3" x14ac:dyDescent="0.25">
      <c r="A95" s="115" t="s">
        <v>320</v>
      </c>
      <c r="B95" s="155">
        <v>15321.76</v>
      </c>
      <c r="C95" s="155">
        <v>13611.76</v>
      </c>
    </row>
    <row r="96" spans="1:3" x14ac:dyDescent="0.25">
      <c r="A96" s="115" t="s">
        <v>321</v>
      </c>
      <c r="B96" s="155">
        <v>286.56999999999994</v>
      </c>
      <c r="C96" s="155">
        <v>137.84999999999997</v>
      </c>
    </row>
    <row r="97" spans="1:3" x14ac:dyDescent="0.25">
      <c r="A97" s="115" t="s">
        <v>322</v>
      </c>
      <c r="B97" s="155">
        <v>10914.52</v>
      </c>
      <c r="C97" s="155">
        <v>10164.52</v>
      </c>
    </row>
    <row r="98" spans="1:3" x14ac:dyDescent="0.25">
      <c r="A98" s="115" t="s">
        <v>323</v>
      </c>
      <c r="B98" s="155">
        <v>7470.37</v>
      </c>
      <c r="C98" s="155">
        <v>7470.37</v>
      </c>
    </row>
    <row r="99" spans="1:3" x14ac:dyDescent="0.25">
      <c r="A99" s="115" t="s">
        <v>324</v>
      </c>
      <c r="B99" s="155">
        <v>5046.5599999999995</v>
      </c>
      <c r="C99" s="155">
        <v>0</v>
      </c>
    </row>
    <row r="100" spans="1:3" x14ac:dyDescent="0.25">
      <c r="A100" s="115" t="s">
        <v>325</v>
      </c>
      <c r="B100" s="155">
        <v>2800.37</v>
      </c>
      <c r="C100" s="155">
        <v>2800.37</v>
      </c>
    </row>
    <row r="101" spans="1:3" x14ac:dyDescent="0.25">
      <c r="A101" s="115" t="s">
        <v>326</v>
      </c>
      <c r="B101" s="155">
        <v>3790.4199999999992</v>
      </c>
      <c r="C101" s="155">
        <v>3288.4599999999996</v>
      </c>
    </row>
    <row r="102" spans="1:3" x14ac:dyDescent="0.25">
      <c r="A102" s="115" t="s">
        <v>327</v>
      </c>
      <c r="B102" s="155">
        <v>827.15000000000009</v>
      </c>
      <c r="C102" s="155">
        <v>0</v>
      </c>
    </row>
    <row r="103" spans="1:3" x14ac:dyDescent="0.25">
      <c r="A103" s="115" t="s">
        <v>328</v>
      </c>
      <c r="B103" s="155">
        <v>1263.19</v>
      </c>
      <c r="C103" s="155">
        <v>1263.19</v>
      </c>
    </row>
    <row r="104" spans="1:3" x14ac:dyDescent="0.25">
      <c r="A104" s="115" t="s">
        <v>329</v>
      </c>
      <c r="B104" s="155">
        <v>73846.73</v>
      </c>
      <c r="C104" s="155">
        <v>73846.73</v>
      </c>
    </row>
    <row r="105" spans="1:3" x14ac:dyDescent="0.25">
      <c r="A105" s="115" t="s">
        <v>330</v>
      </c>
      <c r="B105" s="155">
        <v>30806.29</v>
      </c>
      <c r="C105" s="155">
        <v>30806.29</v>
      </c>
    </row>
    <row r="106" spans="1:3" x14ac:dyDescent="0.25">
      <c r="A106" s="115" t="s">
        <v>331</v>
      </c>
      <c r="B106" s="155">
        <v>5594.06</v>
      </c>
      <c r="C106" s="155">
        <v>5594.06</v>
      </c>
    </row>
    <row r="107" spans="1:3" x14ac:dyDescent="0.25">
      <c r="A107" s="115" t="s">
        <v>332</v>
      </c>
      <c r="B107" s="155">
        <v>9655.14</v>
      </c>
      <c r="C107" s="155">
        <v>9655.14</v>
      </c>
    </row>
    <row r="108" spans="1:3" x14ac:dyDescent="0.25">
      <c r="A108" s="115" t="s">
        <v>333</v>
      </c>
      <c r="B108" s="155">
        <v>8697.33</v>
      </c>
      <c r="C108" s="155">
        <v>8697.33</v>
      </c>
    </row>
    <row r="109" spans="1:3" x14ac:dyDescent="0.25">
      <c r="A109" s="115" t="s">
        <v>334</v>
      </c>
      <c r="B109" s="155">
        <v>1009.9000000000011</v>
      </c>
      <c r="C109" s="155">
        <v>0</v>
      </c>
    </row>
    <row r="110" spans="1:3" x14ac:dyDescent="0.25">
      <c r="A110" s="115" t="s">
        <v>335</v>
      </c>
      <c r="B110" s="155">
        <v>2057.0099999999998</v>
      </c>
      <c r="C110" s="155">
        <v>841.44999999999959</v>
      </c>
    </row>
    <row r="111" spans="1:3" x14ac:dyDescent="0.25">
      <c r="A111" s="115" t="s">
        <v>336</v>
      </c>
      <c r="B111" s="155">
        <v>5385.7200000000021</v>
      </c>
      <c r="C111" s="155">
        <v>0</v>
      </c>
    </row>
    <row r="112" spans="1:3" x14ac:dyDescent="0.25">
      <c r="A112" s="115" t="s">
        <v>337</v>
      </c>
      <c r="B112" s="155">
        <v>376.00999999999993</v>
      </c>
      <c r="C112" s="155">
        <v>219.62</v>
      </c>
    </row>
    <row r="113" spans="1:3" x14ac:dyDescent="0.25">
      <c r="A113" s="115" t="s">
        <v>338</v>
      </c>
      <c r="B113" s="155">
        <v>2023.1399999999996</v>
      </c>
      <c r="C113" s="155">
        <v>840.41</v>
      </c>
    </row>
    <row r="114" spans="1:3" x14ac:dyDescent="0.25">
      <c r="A114" s="115" t="s">
        <v>339</v>
      </c>
      <c r="B114" s="155">
        <v>1141.22</v>
      </c>
      <c r="C114" s="155">
        <v>1141.22</v>
      </c>
    </row>
    <row r="115" spans="1:3" x14ac:dyDescent="0.25">
      <c r="A115" s="115" t="s">
        <v>340</v>
      </c>
      <c r="B115" s="155">
        <v>294.49000000000007</v>
      </c>
      <c r="C115" s="155">
        <v>0</v>
      </c>
    </row>
    <row r="116" spans="1:3" x14ac:dyDescent="0.25">
      <c r="A116" s="115" t="s">
        <v>341</v>
      </c>
      <c r="B116" s="155">
        <v>910</v>
      </c>
      <c r="C116" s="155">
        <v>910</v>
      </c>
    </row>
    <row r="117" spans="1:3" x14ac:dyDescent="0.25">
      <c r="A117" s="115" t="s">
        <v>342</v>
      </c>
      <c r="B117" s="155">
        <v>6689.04</v>
      </c>
      <c r="C117" s="155">
        <v>6689.04</v>
      </c>
    </row>
    <row r="118" spans="1:3" x14ac:dyDescent="0.25">
      <c r="A118" s="115" t="s">
        <v>343</v>
      </c>
      <c r="B118" s="155">
        <v>1722.6399999999999</v>
      </c>
      <c r="C118" s="155">
        <v>0</v>
      </c>
    </row>
    <row r="119" spans="1:3" x14ac:dyDescent="0.25">
      <c r="A119" s="115" t="s">
        <v>344</v>
      </c>
      <c r="B119" s="155">
        <v>7984.05</v>
      </c>
      <c r="C119" s="155">
        <v>7926.6</v>
      </c>
    </row>
    <row r="120" spans="1:3" x14ac:dyDescent="0.25">
      <c r="A120" s="115" t="s">
        <v>345</v>
      </c>
      <c r="B120" s="155">
        <v>1575.1699999999996</v>
      </c>
      <c r="C120" s="155">
        <v>662.83000000000015</v>
      </c>
    </row>
    <row r="121" spans="1:3" x14ac:dyDescent="0.25">
      <c r="A121" s="115" t="s">
        <v>346</v>
      </c>
      <c r="B121" s="155">
        <v>7275.42</v>
      </c>
      <c r="C121" s="155">
        <v>7275.42</v>
      </c>
    </row>
    <row r="122" spans="1:3" x14ac:dyDescent="0.25">
      <c r="A122" s="115" t="s">
        <v>347</v>
      </c>
      <c r="B122" s="155">
        <v>4244.34</v>
      </c>
      <c r="C122" s="155">
        <v>4244.34</v>
      </c>
    </row>
    <row r="123" spans="1:3" x14ac:dyDescent="0.25">
      <c r="A123" s="115" t="s">
        <v>348</v>
      </c>
      <c r="B123" s="155">
        <v>1561.1399999999999</v>
      </c>
      <c r="C123" s="155">
        <v>1222.9100000000001</v>
      </c>
    </row>
    <row r="124" spans="1:3" x14ac:dyDescent="0.25">
      <c r="A124" s="115" t="s">
        <v>349</v>
      </c>
      <c r="B124" s="155">
        <v>697.61000000000013</v>
      </c>
      <c r="C124" s="155">
        <v>333.12</v>
      </c>
    </row>
    <row r="125" spans="1:3" x14ac:dyDescent="0.25">
      <c r="A125" s="115" t="s">
        <v>350</v>
      </c>
      <c r="B125" s="155">
        <v>3857.6400000000003</v>
      </c>
      <c r="C125" s="155">
        <v>3707.64</v>
      </c>
    </row>
    <row r="126" spans="1:3" x14ac:dyDescent="0.25">
      <c r="A126" s="115" t="s">
        <v>351</v>
      </c>
      <c r="B126" s="155">
        <v>1134.07</v>
      </c>
      <c r="C126" s="155">
        <v>1134.07</v>
      </c>
    </row>
    <row r="127" spans="1:3" x14ac:dyDescent="0.25">
      <c r="A127" s="115" t="s">
        <v>352</v>
      </c>
      <c r="B127" s="155">
        <v>8393.7000000000007</v>
      </c>
      <c r="C127" s="155">
        <v>8393.7000000000007</v>
      </c>
    </row>
    <row r="128" spans="1:3" x14ac:dyDescent="0.25">
      <c r="A128" s="115" t="s">
        <v>353</v>
      </c>
      <c r="B128" s="155">
        <v>254.30999999999995</v>
      </c>
      <c r="C128" s="155">
        <v>107.34999999999994</v>
      </c>
    </row>
    <row r="129" spans="1:3" x14ac:dyDescent="0.25">
      <c r="A129" s="115" t="s">
        <v>354</v>
      </c>
      <c r="B129" s="155">
        <v>12785.2</v>
      </c>
      <c r="C129" s="155">
        <v>11805.2</v>
      </c>
    </row>
    <row r="130" spans="1:3" x14ac:dyDescent="0.25">
      <c r="A130" s="115" t="s">
        <v>355</v>
      </c>
      <c r="B130" s="155">
        <v>1258.24</v>
      </c>
      <c r="C130" s="155">
        <v>710.88999999999987</v>
      </c>
    </row>
    <row r="131" spans="1:3" x14ac:dyDescent="0.25">
      <c r="A131" s="115" t="s">
        <v>356</v>
      </c>
      <c r="B131" s="155">
        <v>19880.64</v>
      </c>
      <c r="C131" s="155">
        <v>19880.64</v>
      </c>
    </row>
    <row r="132" spans="1:3" x14ac:dyDescent="0.25">
      <c r="A132" s="115" t="s">
        <v>357</v>
      </c>
      <c r="B132" s="155">
        <v>29218.15</v>
      </c>
      <c r="C132" s="155">
        <v>29218.15</v>
      </c>
    </row>
    <row r="133" spans="1:3" x14ac:dyDescent="0.25">
      <c r="A133" s="115" t="s">
        <v>358</v>
      </c>
      <c r="B133" s="155">
        <v>786.40000000000009</v>
      </c>
      <c r="C133" s="155">
        <v>330.78000000000003</v>
      </c>
    </row>
    <row r="134" spans="1:3" x14ac:dyDescent="0.25">
      <c r="A134" s="115" t="s">
        <v>359</v>
      </c>
      <c r="B134" s="155">
        <v>1793.7599999999998</v>
      </c>
      <c r="C134" s="155">
        <v>1552.34</v>
      </c>
    </row>
    <row r="135" spans="1:3" x14ac:dyDescent="0.25">
      <c r="A135" s="115" t="s">
        <v>360</v>
      </c>
      <c r="B135" s="155">
        <v>944.81000000000029</v>
      </c>
      <c r="C135" s="155">
        <v>403.02</v>
      </c>
    </row>
    <row r="136" spans="1:3" x14ac:dyDescent="0.25">
      <c r="A136" s="115" t="s">
        <v>361</v>
      </c>
      <c r="B136" s="155">
        <v>4015.04</v>
      </c>
      <c r="C136" s="155">
        <v>4015.04</v>
      </c>
    </row>
    <row r="137" spans="1:3" x14ac:dyDescent="0.25">
      <c r="A137" s="115" t="s">
        <v>362</v>
      </c>
      <c r="B137" s="155">
        <v>10464.42</v>
      </c>
      <c r="C137" s="155">
        <v>10464.42</v>
      </c>
    </row>
    <row r="138" spans="1:3" x14ac:dyDescent="0.25">
      <c r="A138" s="115" t="s">
        <v>363</v>
      </c>
      <c r="B138" s="155">
        <v>21024</v>
      </c>
      <c r="C138" s="155">
        <v>18798.79</v>
      </c>
    </row>
    <row r="139" spans="1:3" x14ac:dyDescent="0.25">
      <c r="A139" s="115" t="s">
        <v>364</v>
      </c>
      <c r="B139" s="155">
        <v>22408.89</v>
      </c>
      <c r="C139" s="155">
        <v>22408.89</v>
      </c>
    </row>
    <row r="140" spans="1:3" x14ac:dyDescent="0.25">
      <c r="A140" s="115" t="s">
        <v>365</v>
      </c>
      <c r="B140" s="155">
        <v>12069.529999999999</v>
      </c>
      <c r="C140" s="155">
        <v>12069.53</v>
      </c>
    </row>
    <row r="141" spans="1:3" x14ac:dyDescent="0.25">
      <c r="A141" s="115" t="s">
        <v>366</v>
      </c>
      <c r="B141" s="155">
        <v>201.64000000000007</v>
      </c>
      <c r="C141" s="155">
        <v>84.490000000000038</v>
      </c>
    </row>
    <row r="142" spans="1:3" x14ac:dyDescent="0.25">
      <c r="A142" s="115" t="s">
        <v>367</v>
      </c>
      <c r="B142" s="155">
        <v>1099.6199999999999</v>
      </c>
      <c r="C142" s="155">
        <v>290.10999999999962</v>
      </c>
    </row>
    <row r="143" spans="1:3" x14ac:dyDescent="0.25">
      <c r="A143" s="115" t="s">
        <v>368</v>
      </c>
      <c r="B143" s="155">
        <v>5701.25</v>
      </c>
      <c r="C143" s="155">
        <v>5701.25</v>
      </c>
    </row>
    <row r="144" spans="1:3" x14ac:dyDescent="0.25">
      <c r="A144" s="115" t="s">
        <v>369</v>
      </c>
      <c r="B144" s="155">
        <v>4525.4500000000007</v>
      </c>
      <c r="C144" s="155">
        <v>4525.45</v>
      </c>
    </row>
    <row r="145" spans="1:3" x14ac:dyDescent="0.25">
      <c r="A145" s="115" t="s">
        <v>370</v>
      </c>
      <c r="B145" s="155">
        <v>26267.72</v>
      </c>
      <c r="C145" s="155">
        <v>26267.72</v>
      </c>
    </row>
    <row r="146" spans="1:3" x14ac:dyDescent="0.25">
      <c r="A146" s="115" t="s">
        <v>371</v>
      </c>
      <c r="B146" s="155">
        <v>16025.75</v>
      </c>
      <c r="C146" s="155">
        <v>15445.480000000003</v>
      </c>
    </row>
    <row r="147" spans="1:3" x14ac:dyDescent="0.25">
      <c r="A147" s="115" t="s">
        <v>372</v>
      </c>
      <c r="B147" s="155">
        <v>4142.0599999999995</v>
      </c>
      <c r="C147" s="155">
        <v>0</v>
      </c>
    </row>
    <row r="148" spans="1:3" x14ac:dyDescent="0.25">
      <c r="A148" s="115" t="s">
        <v>373</v>
      </c>
      <c r="B148" s="155">
        <v>2595.9299999999989</v>
      </c>
      <c r="C148" s="155">
        <v>1128.94</v>
      </c>
    </row>
    <row r="149" spans="1:3" x14ac:dyDescent="0.25">
      <c r="A149" s="115" t="s">
        <v>374</v>
      </c>
      <c r="B149" s="155">
        <v>6362.3499999999995</v>
      </c>
      <c r="C149" s="155">
        <v>4149.0800000000008</v>
      </c>
    </row>
    <row r="150" spans="1:3" x14ac:dyDescent="0.25">
      <c r="A150" s="115" t="s">
        <v>375</v>
      </c>
      <c r="B150" s="155">
        <v>897.9</v>
      </c>
      <c r="C150" s="155">
        <v>687.61999999999966</v>
      </c>
    </row>
    <row r="151" spans="1:3" x14ac:dyDescent="0.25">
      <c r="A151" s="115" t="s">
        <v>376</v>
      </c>
      <c r="B151" s="155">
        <v>3764.75</v>
      </c>
      <c r="C151" s="155">
        <v>1769.3000000000002</v>
      </c>
    </row>
    <row r="152" spans="1:3" x14ac:dyDescent="0.25">
      <c r="A152" s="115" t="s">
        <v>377</v>
      </c>
      <c r="B152" s="155">
        <v>466.06</v>
      </c>
      <c r="C152" s="155">
        <v>466.06</v>
      </c>
    </row>
    <row r="153" spans="1:3" x14ac:dyDescent="0.25">
      <c r="A153" s="115" t="s">
        <v>378</v>
      </c>
      <c r="B153" s="155">
        <v>12611.27</v>
      </c>
      <c r="C153" s="155">
        <v>10231.27</v>
      </c>
    </row>
    <row r="154" spans="1:3" x14ac:dyDescent="0.25">
      <c r="A154" s="115" t="s">
        <v>379</v>
      </c>
      <c r="B154" s="155">
        <v>6733.62</v>
      </c>
      <c r="C154" s="155">
        <v>0</v>
      </c>
    </row>
    <row r="155" spans="1:3" x14ac:dyDescent="0.25">
      <c r="A155" s="115" t="s">
        <v>380</v>
      </c>
      <c r="B155" s="155">
        <v>1072.1799999999994</v>
      </c>
      <c r="C155" s="155">
        <v>253.36000000000013</v>
      </c>
    </row>
    <row r="156" spans="1:3" x14ac:dyDescent="0.25">
      <c r="A156" s="115" t="s">
        <v>381</v>
      </c>
      <c r="B156" s="155">
        <v>33242.800000000003</v>
      </c>
      <c r="C156" s="155">
        <v>33242.800000000003</v>
      </c>
    </row>
    <row r="157" spans="1:3" x14ac:dyDescent="0.25">
      <c r="A157" s="115" t="s">
        <v>382</v>
      </c>
      <c r="B157" s="155">
        <v>392.02</v>
      </c>
      <c r="C157" s="155">
        <v>0</v>
      </c>
    </row>
    <row r="158" spans="1:3" x14ac:dyDescent="0.25">
      <c r="A158" s="115" t="s">
        <v>383</v>
      </c>
      <c r="B158" s="155">
        <v>5217.33</v>
      </c>
      <c r="C158" s="155">
        <v>3590.9799999999991</v>
      </c>
    </row>
    <row r="159" spans="1:3" x14ac:dyDescent="0.25">
      <c r="A159" s="115" t="s">
        <v>384</v>
      </c>
      <c r="B159" s="155">
        <v>5628.95</v>
      </c>
      <c r="C159" s="155">
        <v>5628.95</v>
      </c>
    </row>
    <row r="160" spans="1:3" x14ac:dyDescent="0.25">
      <c r="A160" s="115" t="s">
        <v>385</v>
      </c>
      <c r="B160" s="155">
        <v>1339.1400000000006</v>
      </c>
      <c r="C160" s="155">
        <v>1182.3700000000001</v>
      </c>
    </row>
    <row r="161" spans="1:3" x14ac:dyDescent="0.25">
      <c r="A161" s="115" t="s">
        <v>386</v>
      </c>
      <c r="B161" s="155">
        <v>17901.23</v>
      </c>
      <c r="C161" s="155">
        <v>17901.23</v>
      </c>
    </row>
    <row r="162" spans="1:3" x14ac:dyDescent="0.25">
      <c r="A162" s="115" t="s">
        <v>387</v>
      </c>
      <c r="B162" s="155">
        <v>457.41999999999996</v>
      </c>
      <c r="C162" s="155">
        <v>192.98000000000002</v>
      </c>
    </row>
    <row r="163" spans="1:3" x14ac:dyDescent="0.25">
      <c r="A163" s="115" t="s">
        <v>388</v>
      </c>
      <c r="B163" s="155">
        <v>15671.26</v>
      </c>
      <c r="C163" s="155">
        <v>15671.26</v>
      </c>
    </row>
    <row r="164" spans="1:3" x14ac:dyDescent="0.25">
      <c r="A164" s="115" t="s">
        <v>389</v>
      </c>
      <c r="B164" s="155">
        <v>4188.130000000001</v>
      </c>
      <c r="C164" s="155">
        <v>4123.4000000000005</v>
      </c>
    </row>
    <row r="165" spans="1:3" x14ac:dyDescent="0.25">
      <c r="A165" s="115" t="s">
        <v>390</v>
      </c>
      <c r="B165" s="155">
        <v>8349.84</v>
      </c>
      <c r="C165" s="155">
        <v>8349.84</v>
      </c>
    </row>
    <row r="166" spans="1:3" x14ac:dyDescent="0.25">
      <c r="A166" s="115" t="s">
        <v>391</v>
      </c>
      <c r="B166" s="155">
        <v>28185.68</v>
      </c>
      <c r="C166" s="155">
        <v>28185.68</v>
      </c>
    </row>
    <row r="167" spans="1:3" x14ac:dyDescent="0.25">
      <c r="A167" s="115" t="s">
        <v>392</v>
      </c>
      <c r="B167" s="155">
        <v>1172.5600000000002</v>
      </c>
      <c r="C167" s="155">
        <v>483.16999999999979</v>
      </c>
    </row>
    <row r="168" spans="1:3" x14ac:dyDescent="0.25">
      <c r="A168" s="115" t="s">
        <v>393</v>
      </c>
      <c r="B168" s="155">
        <v>4346.1400000000003</v>
      </c>
      <c r="C168" s="155">
        <v>3496.1400000000003</v>
      </c>
    </row>
    <row r="169" spans="1:3" x14ac:dyDescent="0.25">
      <c r="A169" s="115" t="s">
        <v>394</v>
      </c>
      <c r="B169" s="155">
        <v>34711.14</v>
      </c>
      <c r="C169" s="155">
        <v>32871.14</v>
      </c>
    </row>
    <row r="170" spans="1:3" x14ac:dyDescent="0.25">
      <c r="A170" s="115" t="s">
        <v>395</v>
      </c>
      <c r="B170" s="155">
        <v>1362.4600000000005</v>
      </c>
      <c r="C170" s="155">
        <v>0</v>
      </c>
    </row>
    <row r="171" spans="1:3" x14ac:dyDescent="0.25">
      <c r="A171" s="115" t="s">
        <v>396</v>
      </c>
      <c r="B171" s="155">
        <v>4394.95</v>
      </c>
      <c r="C171" s="155">
        <v>4394.95</v>
      </c>
    </row>
    <row r="172" spans="1:3" x14ac:dyDescent="0.25">
      <c r="A172" s="115" t="s">
        <v>397</v>
      </c>
      <c r="B172" s="155">
        <v>5576.0599999999995</v>
      </c>
      <c r="C172" s="155">
        <v>2906.5600000000004</v>
      </c>
    </row>
    <row r="173" spans="1:3" x14ac:dyDescent="0.25">
      <c r="A173" s="115" t="s">
        <v>398</v>
      </c>
      <c r="B173" s="155">
        <v>2863.12</v>
      </c>
      <c r="C173" s="155">
        <v>2863.12</v>
      </c>
    </row>
    <row r="174" spans="1:3" x14ac:dyDescent="0.25">
      <c r="A174" s="115" t="s">
        <v>399</v>
      </c>
      <c r="B174" s="155">
        <v>145744.35</v>
      </c>
      <c r="C174" s="155">
        <v>145744.35</v>
      </c>
    </row>
    <row r="175" spans="1:3" x14ac:dyDescent="0.25">
      <c r="A175" s="115" t="s">
        <v>400</v>
      </c>
      <c r="B175" s="155">
        <v>12773.76</v>
      </c>
      <c r="C175" s="155">
        <v>12773.76</v>
      </c>
    </row>
    <row r="176" spans="1:3" x14ac:dyDescent="0.25">
      <c r="A176" s="115" t="s">
        <v>401</v>
      </c>
      <c r="B176" s="155">
        <v>57856.19</v>
      </c>
      <c r="C176" s="155">
        <v>57856.19</v>
      </c>
    </row>
    <row r="177" spans="1:3" x14ac:dyDescent="0.25">
      <c r="A177" s="115" t="s">
        <v>402</v>
      </c>
      <c r="B177" s="155">
        <v>29596.980000000007</v>
      </c>
      <c r="C177" s="155">
        <v>19517.300000000007</v>
      </c>
    </row>
    <row r="178" spans="1:3" x14ac:dyDescent="0.25">
      <c r="A178" s="115" t="s">
        <v>403</v>
      </c>
      <c r="B178" s="155">
        <v>2934.99</v>
      </c>
      <c r="C178" s="155">
        <v>2448.9800000000009</v>
      </c>
    </row>
    <row r="179" spans="1:3" x14ac:dyDescent="0.25">
      <c r="A179" s="115" t="s">
        <v>404</v>
      </c>
      <c r="B179" s="155">
        <v>660</v>
      </c>
      <c r="C179" s="155">
        <v>277.75</v>
      </c>
    </row>
    <row r="180" spans="1:3" x14ac:dyDescent="0.25">
      <c r="A180" s="115" t="s">
        <v>405</v>
      </c>
      <c r="B180" s="155">
        <v>267630.56</v>
      </c>
      <c r="C180" s="155">
        <v>267630.56</v>
      </c>
    </row>
    <row r="181" spans="1:3" x14ac:dyDescent="0.25">
      <c r="A181" s="115" t="s">
        <v>406</v>
      </c>
      <c r="B181" s="155">
        <v>7699.42</v>
      </c>
      <c r="C181" s="155">
        <v>7699.42</v>
      </c>
    </row>
    <row r="182" spans="1:3" x14ac:dyDescent="0.25">
      <c r="A182" s="115" t="s">
        <v>407</v>
      </c>
      <c r="B182" s="155">
        <v>11696.52</v>
      </c>
      <c r="C182" s="155">
        <v>11696.52</v>
      </c>
    </row>
    <row r="183" spans="1:3" x14ac:dyDescent="0.25">
      <c r="A183" s="115" t="s">
        <v>408</v>
      </c>
      <c r="B183" s="155">
        <v>614.49999999999977</v>
      </c>
      <c r="C183" s="155">
        <v>0</v>
      </c>
    </row>
    <row r="184" spans="1:3" x14ac:dyDescent="0.25">
      <c r="A184" s="115" t="s">
        <v>409</v>
      </c>
      <c r="B184" s="155">
        <v>24313.81</v>
      </c>
      <c r="C184" s="155">
        <v>24153.81</v>
      </c>
    </row>
    <row r="185" spans="1:3" x14ac:dyDescent="0.25">
      <c r="A185" s="115" t="s">
        <v>410</v>
      </c>
      <c r="B185" s="155">
        <v>18371.87</v>
      </c>
      <c r="C185" s="155">
        <v>17971.87</v>
      </c>
    </row>
    <row r="186" spans="1:3" ht="15.75" customHeight="1" x14ac:dyDescent="0.25">
      <c r="A186" s="115" t="s">
        <v>411</v>
      </c>
      <c r="B186" s="155">
        <v>3571.4700000000007</v>
      </c>
      <c r="C186" s="155">
        <v>1789.8899999999999</v>
      </c>
    </row>
    <row r="187" spans="1:3" x14ac:dyDescent="0.25">
      <c r="A187" s="115" t="s">
        <v>412</v>
      </c>
      <c r="B187" s="155">
        <v>566.55000000000018</v>
      </c>
      <c r="C187" s="155">
        <v>238.64000000000001</v>
      </c>
    </row>
    <row r="188" spans="1:3" x14ac:dyDescent="0.25">
      <c r="A188" s="115" t="s">
        <v>413</v>
      </c>
      <c r="B188" s="155">
        <v>3498.1900000000005</v>
      </c>
      <c r="C188" s="155">
        <v>0</v>
      </c>
    </row>
    <row r="189" spans="1:3" x14ac:dyDescent="0.25">
      <c r="A189" s="115" t="s">
        <v>414</v>
      </c>
      <c r="B189" s="155">
        <v>565.36999999999989</v>
      </c>
      <c r="C189" s="155">
        <v>330.2700000000001</v>
      </c>
    </row>
    <row r="190" spans="1:3" x14ac:dyDescent="0.25">
      <c r="A190" s="115" t="s">
        <v>415</v>
      </c>
      <c r="B190" s="155">
        <v>639.52</v>
      </c>
      <c r="C190" s="155">
        <v>269.25999999999993</v>
      </c>
    </row>
    <row r="191" spans="1:3" x14ac:dyDescent="0.25">
      <c r="A191" s="115" t="s">
        <v>416</v>
      </c>
      <c r="B191" s="155">
        <v>26565.06</v>
      </c>
      <c r="C191" s="155">
        <v>26565.06</v>
      </c>
    </row>
    <row r="192" spans="1:3" x14ac:dyDescent="0.25">
      <c r="A192" s="115" t="s">
        <v>417</v>
      </c>
      <c r="B192" s="155">
        <v>23668.499999999996</v>
      </c>
      <c r="C192" s="155">
        <v>18148.5</v>
      </c>
    </row>
    <row r="193" spans="1:6" x14ac:dyDescent="0.25">
      <c r="A193" s="115" t="s">
        <v>418</v>
      </c>
      <c r="B193" s="155">
        <v>12081.67</v>
      </c>
      <c r="C193" s="155">
        <v>0</v>
      </c>
    </row>
    <row r="194" spans="1:6" x14ac:dyDescent="0.25">
      <c r="A194" s="115" t="s">
        <v>419</v>
      </c>
      <c r="B194" s="155">
        <v>8056.43</v>
      </c>
      <c r="C194" s="155">
        <v>0</v>
      </c>
    </row>
    <row r="195" spans="1:6" x14ac:dyDescent="0.25">
      <c r="A195" s="115" t="s">
        <v>420</v>
      </c>
      <c r="B195" s="155">
        <v>8843.26</v>
      </c>
      <c r="C195" s="155">
        <v>8843.26</v>
      </c>
    </row>
    <row r="196" spans="1:6" x14ac:dyDescent="0.25">
      <c r="A196" s="115" t="s">
        <v>421</v>
      </c>
      <c r="B196" s="155">
        <v>5721.72</v>
      </c>
      <c r="C196" s="155">
        <v>5721.72</v>
      </c>
    </row>
    <row r="197" spans="1:6" x14ac:dyDescent="0.25">
      <c r="A197" s="115" t="s">
        <v>422</v>
      </c>
      <c r="B197" s="155">
        <v>1065.06</v>
      </c>
      <c r="C197" s="155">
        <v>0</v>
      </c>
    </row>
    <row r="198" spans="1:6" x14ac:dyDescent="0.25">
      <c r="A198" s="115" t="s">
        <v>423</v>
      </c>
      <c r="B198" s="155">
        <v>3004.11</v>
      </c>
      <c r="C198" s="155">
        <v>2983.53</v>
      </c>
    </row>
    <row r="199" spans="1:6" x14ac:dyDescent="0.25">
      <c r="A199" s="115" t="s">
        <v>424</v>
      </c>
      <c r="B199" s="155">
        <v>532.15</v>
      </c>
      <c r="C199" s="155">
        <v>532.15</v>
      </c>
    </row>
    <row r="200" spans="1:6" x14ac:dyDescent="0.25">
      <c r="A200" s="115"/>
      <c r="B200" s="156">
        <f>SUM(B2:B199)</f>
        <v>10196873.280000001</v>
      </c>
      <c r="C200" s="156">
        <f>SUM(C2:C199)</f>
        <v>9713990.6899999902</v>
      </c>
      <c r="F200" s="157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Izvješta o korištenju sr. EU</vt:lpstr>
      <vt:lpstr>Izvještaj o zajmovima</vt:lpstr>
      <vt:lpstr>Potraživanja_obveze_novac</vt:lpstr>
      <vt:lpstr>' Račun prihoda i rashoda'!Print_Area</vt:lpstr>
      <vt:lpstr>'POSEBNI DIO'!Print_Area</vt:lpstr>
      <vt:lpstr>Potraživanja_obveze_novac!Print_Area</vt:lpstr>
      <vt:lpstr>'Račun fin prema izvorima f'!Print_Area</vt:lpstr>
      <vt:lpstr>'Rashodi prema izvorima finan'!Print_Area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Dragan Marinčić</cp:lastModifiedBy>
  <cp:lastPrinted>2025-06-24T07:33:29Z</cp:lastPrinted>
  <dcterms:created xsi:type="dcterms:W3CDTF">2022-08-12T12:51:27Z</dcterms:created>
  <dcterms:modified xsi:type="dcterms:W3CDTF">2026-03-26T09:32:24Z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