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D - disk\2026\Izvješća\Polugodišnji izvještaj o izvršenju\"/>
    </mc:Choice>
  </mc:AlternateContent>
  <xr:revisionPtr revIDLastSave="0" documentId="13_ncr:1_{BDD9079E-9796-42D4-A2BB-E772BB107F79}" xr6:coauthVersionLast="47" xr6:coauthVersionMax="47" xr10:uidLastSave="{00000000-0000-0000-0000-000000000000}"/>
  <bookViews>
    <workbookView xWindow="-120" yWindow="-120" windowWidth="29040" windowHeight="15720" firstSheet="3" activeTab="7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  <sheet name="Izvješta o korištenju sr. EU" sheetId="15" r:id="rId8"/>
  </sheets>
  <definedNames>
    <definedName name="_xlnm.Print_Area" localSheetId="1">' Račun prihoda i rashoda'!$B$1:$L$139</definedName>
    <definedName name="_xlnm.Print_Area" localSheetId="6">'POSEBNI DIO'!$B$1:$I$180</definedName>
    <definedName name="_xlnm.Print_Area" localSheetId="5">'Račun fin prema izvorima f'!$B$1:$H$11</definedName>
    <definedName name="_xlnm.Print_Area" localSheetId="2">'Rashodi prema izvorima finan'!$B$1:$H$44</definedName>
    <definedName name="_xlnm.Print_Area" localSheetId="0">SAŽETAK!$B$1:$L$33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2" i="7" l="1"/>
  <c r="H151" i="7"/>
  <c r="G151" i="7"/>
  <c r="F151" i="7"/>
  <c r="H145" i="7"/>
  <c r="G145" i="7"/>
  <c r="F145" i="7"/>
  <c r="F138" i="7"/>
  <c r="F81" i="7"/>
  <c r="I151" i="7" l="1"/>
  <c r="H30" i="7"/>
  <c r="I31" i="7"/>
  <c r="G30" i="7"/>
  <c r="F30" i="7"/>
  <c r="I36" i="7"/>
  <c r="H35" i="7"/>
  <c r="H34" i="7" s="1"/>
  <c r="G35" i="7"/>
  <c r="G34" i="7" s="1"/>
  <c r="F35" i="7"/>
  <c r="F34" i="7" s="1"/>
  <c r="F15" i="5"/>
  <c r="H38" i="5"/>
  <c r="G38" i="5"/>
  <c r="F37" i="5"/>
  <c r="G37" i="5" s="1"/>
  <c r="E37" i="5"/>
  <c r="D37" i="5"/>
  <c r="C37" i="5"/>
  <c r="J23" i="3"/>
  <c r="G168" i="7"/>
  <c r="G165" i="7"/>
  <c r="H165" i="7"/>
  <c r="F165" i="7"/>
  <c r="I166" i="7"/>
  <c r="I146" i="7"/>
  <c r="I30" i="7" l="1"/>
  <c r="I34" i="7"/>
  <c r="I35" i="7"/>
  <c r="H37" i="5"/>
  <c r="I33" i="7"/>
  <c r="H32" i="7"/>
  <c r="H29" i="7" s="1"/>
  <c r="G32" i="7"/>
  <c r="G29" i="7" s="1"/>
  <c r="F32" i="7"/>
  <c r="F29" i="7" s="1"/>
  <c r="I32" i="7" l="1"/>
  <c r="I29" i="7"/>
  <c r="F31" i="5" l="1"/>
  <c r="E31" i="5"/>
  <c r="C31" i="5"/>
  <c r="D31" i="5"/>
  <c r="L18" i="3"/>
  <c r="K18" i="3"/>
  <c r="L17" i="3"/>
  <c r="K17" i="3"/>
  <c r="J16" i="3"/>
  <c r="I16" i="3"/>
  <c r="H16" i="3"/>
  <c r="G16" i="3"/>
  <c r="L16" i="3" l="1"/>
  <c r="K16" i="3"/>
  <c r="K61" i="3" l="1"/>
  <c r="F19" i="5" l="1"/>
  <c r="G148" i="7" l="1"/>
  <c r="G147" i="7" s="1"/>
  <c r="G142" i="7"/>
  <c r="G141" i="7" l="1"/>
  <c r="H155" i="7" l="1"/>
  <c r="G155" i="7"/>
  <c r="F155" i="7"/>
  <c r="I99" i="7"/>
  <c r="H98" i="7"/>
  <c r="G98" i="7"/>
  <c r="F98" i="7"/>
  <c r="I98" i="7" l="1"/>
  <c r="I89" i="7" l="1"/>
  <c r="H88" i="7"/>
  <c r="G88" i="7"/>
  <c r="F88" i="7"/>
  <c r="I87" i="7"/>
  <c r="I86" i="7"/>
  <c r="I85" i="7"/>
  <c r="I84" i="7"/>
  <c r="I83" i="7"/>
  <c r="I82" i="7"/>
  <c r="H81" i="7"/>
  <c r="G81" i="7"/>
  <c r="I62" i="7"/>
  <c r="H40" i="7"/>
  <c r="G40" i="7"/>
  <c r="F40" i="7"/>
  <c r="I41" i="7"/>
  <c r="G80" i="7" l="1"/>
  <c r="H80" i="7"/>
  <c r="F80" i="7"/>
  <c r="I88" i="7"/>
  <c r="I81" i="7"/>
  <c r="I80" i="7" l="1"/>
  <c r="J122" i="3"/>
  <c r="I122" i="3"/>
  <c r="H122" i="3"/>
  <c r="G122" i="3"/>
  <c r="L123" i="3"/>
  <c r="K123" i="3"/>
  <c r="L122" i="3" l="1"/>
  <c r="K122" i="3"/>
  <c r="D9" i="15" l="1"/>
  <c r="E9" i="15"/>
  <c r="F9" i="15"/>
  <c r="C9" i="15"/>
  <c r="D11" i="15" l="1"/>
  <c r="E11" i="15"/>
  <c r="F11" i="15"/>
  <c r="C11" i="15"/>
  <c r="D7" i="15"/>
  <c r="E7" i="15"/>
  <c r="F7" i="15"/>
  <c r="C7" i="15"/>
  <c r="D6" i="15"/>
  <c r="E6" i="15"/>
  <c r="F6" i="15"/>
  <c r="C6" i="15"/>
  <c r="H16" i="15"/>
  <c r="G16" i="15"/>
  <c r="F15" i="15"/>
  <c r="E15" i="15"/>
  <c r="D15" i="15"/>
  <c r="C15" i="15"/>
  <c r="D13" i="15"/>
  <c r="E13" i="15"/>
  <c r="F13" i="15"/>
  <c r="C13" i="15"/>
  <c r="H14" i="15"/>
  <c r="G14" i="15"/>
  <c r="H10" i="15"/>
  <c r="G10" i="15"/>
  <c r="G15" i="15" l="1"/>
  <c r="H15" i="15"/>
  <c r="H13" i="15"/>
  <c r="G13" i="15"/>
  <c r="G9" i="15"/>
  <c r="H9" i="15"/>
  <c r="G34" i="3" l="1"/>
  <c r="G33" i="3" s="1"/>
  <c r="I39" i="7" l="1"/>
  <c r="H38" i="7"/>
  <c r="G38" i="7"/>
  <c r="F38" i="7"/>
  <c r="I38" i="7" l="1"/>
  <c r="H148" i="7"/>
  <c r="H147" i="7" s="1"/>
  <c r="F148" i="7"/>
  <c r="F147" i="7" s="1"/>
  <c r="I149" i="7"/>
  <c r="I143" i="7"/>
  <c r="H142" i="7"/>
  <c r="F142" i="7"/>
  <c r="I120" i="7"/>
  <c r="H119" i="7"/>
  <c r="G119" i="7"/>
  <c r="F119" i="7"/>
  <c r="I110" i="7"/>
  <c r="H109" i="7"/>
  <c r="G109" i="7"/>
  <c r="F109" i="7"/>
  <c r="I130" i="7"/>
  <c r="I133" i="7"/>
  <c r="H132" i="7"/>
  <c r="G132" i="7"/>
  <c r="F132" i="7"/>
  <c r="I131" i="7"/>
  <c r="H129" i="7"/>
  <c r="F129" i="7"/>
  <c r="F128" i="7" s="1"/>
  <c r="G37" i="7"/>
  <c r="H37" i="7"/>
  <c r="I42" i="7"/>
  <c r="G24" i="7"/>
  <c r="G23" i="7" s="1"/>
  <c r="H24" i="7"/>
  <c r="H23" i="7" s="1"/>
  <c r="F24" i="7"/>
  <c r="F23" i="7" s="1"/>
  <c r="I25" i="7"/>
  <c r="F141" i="7" l="1"/>
  <c r="F140" i="7" s="1"/>
  <c r="I145" i="7"/>
  <c r="H141" i="7"/>
  <c r="F37" i="7"/>
  <c r="I109" i="7"/>
  <c r="I119" i="7"/>
  <c r="H128" i="7"/>
  <c r="G129" i="7"/>
  <c r="G128" i="7" s="1"/>
  <c r="I132" i="7"/>
  <c r="I129" i="7" l="1"/>
  <c r="I128" i="7"/>
  <c r="H40" i="5" l="1"/>
  <c r="G40" i="5"/>
  <c r="F39" i="5"/>
  <c r="E39" i="5"/>
  <c r="D39" i="5"/>
  <c r="C39" i="5"/>
  <c r="G39" i="5" l="1"/>
  <c r="H39" i="5"/>
  <c r="H85" i="3" l="1"/>
  <c r="H84" i="3" s="1"/>
  <c r="H76" i="3"/>
  <c r="H74" i="3"/>
  <c r="H64" i="3"/>
  <c r="H58" i="3"/>
  <c r="H53" i="3"/>
  <c r="H52" i="3" l="1"/>
  <c r="D17" i="15" l="1"/>
  <c r="E17" i="15"/>
  <c r="F17" i="15"/>
  <c r="C17" i="15"/>
  <c r="H18" i="15"/>
  <c r="G18" i="15"/>
  <c r="H6" i="15" l="1"/>
  <c r="G6" i="15"/>
  <c r="G17" i="15"/>
  <c r="H17" i="15"/>
  <c r="H12" i="15" l="1"/>
  <c r="G12" i="15"/>
  <c r="H8" i="15"/>
  <c r="G8" i="15"/>
  <c r="G11" i="15" l="1"/>
  <c r="H11" i="15"/>
  <c r="H7" i="15"/>
  <c r="G7" i="15"/>
  <c r="I150" i="7" l="1"/>
  <c r="I144" i="7"/>
  <c r="I139" i="7"/>
  <c r="H138" i="7"/>
  <c r="G138" i="7"/>
  <c r="I137" i="7"/>
  <c r="I136" i="7"/>
  <c r="H135" i="7"/>
  <c r="G135" i="7"/>
  <c r="F135" i="7"/>
  <c r="F134" i="7" s="1"/>
  <c r="I127" i="7"/>
  <c r="H126" i="7"/>
  <c r="G126" i="7"/>
  <c r="F126" i="7"/>
  <c r="I125" i="7"/>
  <c r="I124" i="7"/>
  <c r="H123" i="7"/>
  <c r="G123" i="7"/>
  <c r="F123" i="7"/>
  <c r="I118" i="7"/>
  <c r="I117" i="7"/>
  <c r="I116" i="7"/>
  <c r="I115" i="7"/>
  <c r="I114" i="7"/>
  <c r="I113" i="7"/>
  <c r="H112" i="7"/>
  <c r="H111" i="7" s="1"/>
  <c r="G112" i="7"/>
  <c r="G111" i="7" s="1"/>
  <c r="F112" i="7"/>
  <c r="F111" i="7" s="1"/>
  <c r="I108" i="7"/>
  <c r="I107" i="7"/>
  <c r="I106" i="7"/>
  <c r="I105" i="7"/>
  <c r="I104" i="7"/>
  <c r="I103" i="7"/>
  <c r="H102" i="7"/>
  <c r="H101" i="7" s="1"/>
  <c r="G102" i="7"/>
  <c r="G101" i="7" s="1"/>
  <c r="F102" i="7"/>
  <c r="F101" i="7" s="1"/>
  <c r="F122" i="7" l="1"/>
  <c r="G134" i="7"/>
  <c r="I148" i="7"/>
  <c r="I135" i="7"/>
  <c r="G100" i="7"/>
  <c r="I142" i="7"/>
  <c r="G122" i="7"/>
  <c r="I126" i="7"/>
  <c r="I123" i="7"/>
  <c r="I112" i="7"/>
  <c r="I138" i="7"/>
  <c r="I102" i="7"/>
  <c r="H122" i="7"/>
  <c r="H134" i="7"/>
  <c r="H121" i="7" l="1"/>
  <c r="F121" i="7"/>
  <c r="G121" i="7"/>
  <c r="F100" i="7"/>
  <c r="H100" i="7"/>
  <c r="G140" i="7"/>
  <c r="H140" i="7"/>
  <c r="I147" i="7"/>
  <c r="I141" i="7"/>
  <c r="I134" i="7"/>
  <c r="I122" i="7"/>
  <c r="I101" i="7"/>
  <c r="I111" i="7"/>
  <c r="I140" i="7" l="1"/>
  <c r="I121" i="7"/>
  <c r="I100" i="7"/>
  <c r="I13" i="7" l="1"/>
  <c r="I14" i="7"/>
  <c r="I15" i="7"/>
  <c r="I17" i="7"/>
  <c r="I18" i="7"/>
  <c r="I19" i="7"/>
  <c r="I22" i="7"/>
  <c r="I28" i="7"/>
  <c r="I46" i="7"/>
  <c r="I49" i="7"/>
  <c r="I53" i="7"/>
  <c r="I54" i="7"/>
  <c r="I55" i="7"/>
  <c r="I56" i="7"/>
  <c r="I60" i="7"/>
  <c r="I61" i="7"/>
  <c r="I63" i="7"/>
  <c r="I67" i="7"/>
  <c r="I71" i="7"/>
  <c r="I75" i="7"/>
  <c r="I77" i="7"/>
  <c r="I92" i="7"/>
  <c r="I93" i="7"/>
  <c r="I94" i="7"/>
  <c r="I95" i="7"/>
  <c r="I96" i="7"/>
  <c r="I97" i="7"/>
  <c r="I156" i="7"/>
  <c r="I160" i="7"/>
  <c r="I161" i="7"/>
  <c r="I162" i="7"/>
  <c r="I163" i="7"/>
  <c r="I169" i="7"/>
  <c r="I170" i="7"/>
  <c r="I171" i="7"/>
  <c r="I172" i="7"/>
  <c r="I174" i="7"/>
  <c r="I175" i="7"/>
  <c r="I180" i="7"/>
  <c r="L46" i="3"/>
  <c r="L47" i="3"/>
  <c r="L49" i="3"/>
  <c r="L51" i="3"/>
  <c r="L54" i="3"/>
  <c r="L55" i="3"/>
  <c r="L56" i="3"/>
  <c r="L57" i="3"/>
  <c r="L59" i="3"/>
  <c r="L60" i="3"/>
  <c r="L62" i="3"/>
  <c r="L63" i="3"/>
  <c r="L65" i="3"/>
  <c r="L66" i="3"/>
  <c r="L67" i="3"/>
  <c r="L68" i="3"/>
  <c r="L69" i="3"/>
  <c r="L70" i="3"/>
  <c r="L71" i="3"/>
  <c r="L72" i="3"/>
  <c r="L73" i="3"/>
  <c r="L77" i="3"/>
  <c r="L78" i="3"/>
  <c r="L79" i="3"/>
  <c r="L80" i="3"/>
  <c r="L81" i="3"/>
  <c r="L82" i="3"/>
  <c r="L83" i="3"/>
  <c r="L86" i="3"/>
  <c r="L87" i="3"/>
  <c r="L88" i="3"/>
  <c r="L91" i="3"/>
  <c r="L92" i="3"/>
  <c r="L94" i="3"/>
  <c r="L95" i="3"/>
  <c r="L96" i="3"/>
  <c r="L98" i="3"/>
  <c r="L101" i="3"/>
  <c r="L103" i="3"/>
  <c r="L105" i="3"/>
  <c r="L108" i="3"/>
  <c r="L109" i="3"/>
  <c r="L111" i="3"/>
  <c r="L112" i="3"/>
  <c r="L115" i="3"/>
  <c r="L116" i="3"/>
  <c r="L120" i="3"/>
  <c r="L125" i="3"/>
  <c r="L126" i="3"/>
  <c r="L127" i="3"/>
  <c r="L129" i="3"/>
  <c r="L131" i="3"/>
  <c r="L134" i="3"/>
  <c r="L136" i="3"/>
  <c r="L20" i="3"/>
  <c r="L21" i="3"/>
  <c r="L24" i="3"/>
  <c r="L25" i="3"/>
  <c r="L26" i="3"/>
  <c r="L27" i="3"/>
  <c r="L35" i="3"/>
  <c r="L38" i="3"/>
  <c r="G13" i="5" l="1"/>
  <c r="H13" i="5"/>
  <c r="D12" i="5" l="1"/>
  <c r="E12" i="5"/>
  <c r="F12" i="5"/>
  <c r="C12" i="5"/>
  <c r="G12" i="5" l="1"/>
  <c r="H12" i="5"/>
  <c r="I19" i="3" l="1"/>
  <c r="I29" i="3"/>
  <c r="I28" i="3" s="1"/>
  <c r="I23" i="3"/>
  <c r="H19" i="3"/>
  <c r="J19" i="3"/>
  <c r="G19" i="3"/>
  <c r="H37" i="3"/>
  <c r="H36" i="3" s="1"/>
  <c r="H32" i="3" s="1"/>
  <c r="I37" i="3"/>
  <c r="I36" i="3" s="1"/>
  <c r="I32" i="3" s="1"/>
  <c r="J37" i="3"/>
  <c r="G37" i="3"/>
  <c r="G36" i="3" s="1"/>
  <c r="G32" i="3" s="1"/>
  <c r="L37" i="3" l="1"/>
  <c r="L19" i="3"/>
  <c r="J36" i="3"/>
  <c r="L36" i="3" s="1"/>
  <c r="G135" i="3" l="1"/>
  <c r="H11" i="1" l="1"/>
  <c r="I11" i="1"/>
  <c r="K35" i="3"/>
  <c r="J34" i="3"/>
  <c r="L34" i="3" s="1"/>
  <c r="L15" i="3"/>
  <c r="L14" i="3"/>
  <c r="L30" i="3"/>
  <c r="K20" i="3"/>
  <c r="K21" i="3"/>
  <c r="L31" i="3"/>
  <c r="D14" i="5"/>
  <c r="C14" i="5"/>
  <c r="J33" i="3" l="1"/>
  <c r="K34" i="3"/>
  <c r="L33" i="3" l="1"/>
  <c r="J32" i="3"/>
  <c r="K33" i="3"/>
  <c r="K32" i="3" l="1"/>
  <c r="L32" i="3"/>
  <c r="F179" i="7"/>
  <c r="F178" i="7" s="1"/>
  <c r="F177" i="7" s="1"/>
  <c r="F176" i="7" s="1"/>
  <c r="F173" i="7"/>
  <c r="F168" i="7"/>
  <c r="F159" i="7"/>
  <c r="F158" i="7" s="1"/>
  <c r="F157" i="7" s="1"/>
  <c r="F154" i="7"/>
  <c r="F91" i="7"/>
  <c r="F76" i="7"/>
  <c r="F74" i="7"/>
  <c r="F70" i="7"/>
  <c r="F69" i="7" s="1"/>
  <c r="F68" i="7" s="1"/>
  <c r="F66" i="7"/>
  <c r="F65" i="7" s="1"/>
  <c r="F64" i="7" s="1"/>
  <c r="F59" i="7"/>
  <c r="F58" i="7" s="1"/>
  <c r="F57" i="7" s="1"/>
  <c r="F52" i="7"/>
  <c r="F51" i="7" s="1"/>
  <c r="F50" i="7" s="1"/>
  <c r="F48" i="7"/>
  <c r="F47" i="7" s="1"/>
  <c r="F45" i="7"/>
  <c r="F44" i="7" s="1"/>
  <c r="F27" i="7"/>
  <c r="F26" i="7" s="1"/>
  <c r="F21" i="7"/>
  <c r="F20" i="7" s="1"/>
  <c r="F16" i="7"/>
  <c r="F12" i="7"/>
  <c r="H76" i="7"/>
  <c r="G76" i="7"/>
  <c r="F90" i="7" l="1"/>
  <c r="F73" i="7"/>
  <c r="F72" i="7" s="1"/>
  <c r="I76" i="7"/>
  <c r="I155" i="7"/>
  <c r="F153" i="7"/>
  <c r="F167" i="7"/>
  <c r="F164" i="7" s="1"/>
  <c r="F43" i="7"/>
  <c r="F11" i="7"/>
  <c r="F10" i="7" s="1"/>
  <c r="G27" i="7"/>
  <c r="H27" i="7"/>
  <c r="H26" i="7" s="1"/>
  <c r="F79" i="7" l="1"/>
  <c r="F78" i="7" s="1"/>
  <c r="F9" i="7" s="1"/>
  <c r="F8" i="7" s="1"/>
  <c r="I27" i="7"/>
  <c r="G21" i="7" l="1"/>
  <c r="G20" i="7" s="1"/>
  <c r="H21" i="7"/>
  <c r="G16" i="7"/>
  <c r="H16" i="7"/>
  <c r="G12" i="7"/>
  <c r="H12" i="7"/>
  <c r="G48" i="7"/>
  <c r="G47" i="7" s="1"/>
  <c r="H48" i="7"/>
  <c r="G45" i="7"/>
  <c r="G44" i="7" s="1"/>
  <c r="H45" i="7"/>
  <c r="G52" i="7"/>
  <c r="G51" i="7" s="1"/>
  <c r="G50" i="7" s="1"/>
  <c r="H52" i="7"/>
  <c r="G59" i="7"/>
  <c r="H59" i="7"/>
  <c r="G66" i="7"/>
  <c r="G65" i="7" s="1"/>
  <c r="G64" i="7" s="1"/>
  <c r="H66" i="7"/>
  <c r="G70" i="7"/>
  <c r="G69" i="7" s="1"/>
  <c r="G68" i="7" s="1"/>
  <c r="H70" i="7"/>
  <c r="G74" i="7"/>
  <c r="H74" i="7"/>
  <c r="G91" i="7"/>
  <c r="H91" i="7"/>
  <c r="G154" i="7"/>
  <c r="H154" i="7"/>
  <c r="G159" i="7"/>
  <c r="G158" i="7" s="1"/>
  <c r="G157" i="7" s="1"/>
  <c r="H159" i="7"/>
  <c r="G173" i="7"/>
  <c r="H173" i="7"/>
  <c r="H168" i="7"/>
  <c r="G179" i="7"/>
  <c r="G178" i="7" s="1"/>
  <c r="G177" i="7" s="1"/>
  <c r="G176" i="7" s="1"/>
  <c r="H179" i="7"/>
  <c r="H90" i="7" l="1"/>
  <c r="H79" i="7" s="1"/>
  <c r="H78" i="7" s="1"/>
  <c r="G90" i="7"/>
  <c r="H178" i="7"/>
  <c r="I179" i="7"/>
  <c r="I48" i="7"/>
  <c r="H58" i="7"/>
  <c r="I59" i="7"/>
  <c r="H69" i="7"/>
  <c r="I70" i="7"/>
  <c r="I21" i="7"/>
  <c r="H51" i="7"/>
  <c r="I52" i="7"/>
  <c r="I74" i="7"/>
  <c r="H153" i="7"/>
  <c r="I154" i="7"/>
  <c r="G153" i="7"/>
  <c r="I91" i="7"/>
  <c r="I12" i="7"/>
  <c r="H158" i="7"/>
  <c r="I159" i="7"/>
  <c r="H65" i="7"/>
  <c r="I66" i="7"/>
  <c r="I16" i="7"/>
  <c r="I173" i="7"/>
  <c r="I168" i="7"/>
  <c r="I45" i="7"/>
  <c r="G58" i="7"/>
  <c r="G57" i="7" s="1"/>
  <c r="H47" i="7"/>
  <c r="H20" i="7"/>
  <c r="H44" i="7"/>
  <c r="H73" i="7"/>
  <c r="G73" i="7"/>
  <c r="G72" i="7" s="1"/>
  <c r="H11" i="7"/>
  <c r="G11" i="7"/>
  <c r="G10" i="7" s="1"/>
  <c r="G43" i="7"/>
  <c r="H167" i="7"/>
  <c r="H164" i="7" s="1"/>
  <c r="G167" i="7"/>
  <c r="G164" i="7" s="1"/>
  <c r="H10" i="7" l="1"/>
  <c r="I165" i="7"/>
  <c r="G79" i="7"/>
  <c r="G78" i="7" s="1"/>
  <c r="I23" i="7"/>
  <c r="I24" i="7"/>
  <c r="H57" i="7"/>
  <c r="I57" i="7" s="1"/>
  <c r="H50" i="7"/>
  <c r="I50" i="7" s="1"/>
  <c r="H43" i="7"/>
  <c r="I44" i="7"/>
  <c r="H68" i="7"/>
  <c r="I69" i="7"/>
  <c r="I58" i="7"/>
  <c r="I11" i="7"/>
  <c r="I47" i="7"/>
  <c r="I153" i="7"/>
  <c r="I167" i="7"/>
  <c r="H64" i="7"/>
  <c r="I65" i="7"/>
  <c r="H72" i="7"/>
  <c r="I73" i="7"/>
  <c r="I26" i="7"/>
  <c r="H157" i="7"/>
  <c r="I158" i="7"/>
  <c r="I51" i="7"/>
  <c r="I20" i="7"/>
  <c r="I90" i="7"/>
  <c r="H177" i="7"/>
  <c r="H176" i="7" s="1"/>
  <c r="I178" i="7"/>
  <c r="G26" i="3"/>
  <c r="H9" i="7" l="1"/>
  <c r="H8" i="7" s="1"/>
  <c r="G9" i="7"/>
  <c r="G8" i="7" s="1"/>
  <c r="I40" i="7"/>
  <c r="I43" i="7"/>
  <c r="I79" i="7"/>
  <c r="I72" i="7"/>
  <c r="I157" i="7"/>
  <c r="I64" i="7"/>
  <c r="I164" i="7"/>
  <c r="I177" i="7"/>
  <c r="I68" i="7"/>
  <c r="I78" i="7" l="1"/>
  <c r="I37" i="7"/>
  <c r="I176" i="7"/>
  <c r="I8" i="7"/>
  <c r="I10" i="7" l="1"/>
  <c r="I9" i="7" l="1"/>
  <c r="L24" i="1"/>
  <c r="G11" i="1"/>
  <c r="H23" i="3"/>
  <c r="L23" i="3"/>
  <c r="J18" i="6"/>
  <c r="J17" i="6" s="1"/>
  <c r="I18" i="6"/>
  <c r="I17" i="6" s="1"/>
  <c r="I16" i="6" s="1"/>
  <c r="I22" i="1" s="1"/>
  <c r="H18" i="6"/>
  <c r="H17" i="6" s="1"/>
  <c r="H16" i="6" s="1"/>
  <c r="H22" i="1" s="1"/>
  <c r="G18" i="6"/>
  <c r="G17" i="6" s="1"/>
  <c r="G16" i="6" s="1"/>
  <c r="G22" i="1" s="1"/>
  <c r="L25" i="1" l="1"/>
  <c r="J26" i="1"/>
  <c r="I26" i="1"/>
  <c r="H26" i="1"/>
  <c r="H8" i="10"/>
  <c r="G8" i="10"/>
  <c r="H6" i="10"/>
  <c r="G6" i="10"/>
  <c r="J16" i="6"/>
  <c r="K17" i="6"/>
  <c r="L17" i="6"/>
  <c r="H13" i="6"/>
  <c r="H12" i="6" s="1"/>
  <c r="H11" i="6" s="1"/>
  <c r="I13" i="6"/>
  <c r="I12" i="6" s="1"/>
  <c r="I11" i="6" s="1"/>
  <c r="J13" i="6"/>
  <c r="J12" i="6" s="1"/>
  <c r="J11" i="6" s="1"/>
  <c r="G13" i="6"/>
  <c r="G12" i="6" s="1"/>
  <c r="G11" i="6" s="1"/>
  <c r="F10" i="8"/>
  <c r="E10" i="8"/>
  <c r="D10" i="8"/>
  <c r="C10" i="8"/>
  <c r="H11" i="8"/>
  <c r="G11" i="8"/>
  <c r="D7" i="8"/>
  <c r="E7" i="8"/>
  <c r="F7" i="8"/>
  <c r="C7" i="8"/>
  <c r="H8" i="8"/>
  <c r="G8" i="8"/>
  <c r="K49" i="3"/>
  <c r="K51" i="3"/>
  <c r="K54" i="3"/>
  <c r="K55" i="3"/>
  <c r="K56" i="3"/>
  <c r="K59" i="3"/>
  <c r="K60" i="3"/>
  <c r="K62" i="3"/>
  <c r="K63" i="3"/>
  <c r="K65" i="3"/>
  <c r="K66" i="3"/>
  <c r="K67" i="3"/>
  <c r="K68" i="3"/>
  <c r="K69" i="3"/>
  <c r="K70" i="3"/>
  <c r="K71" i="3"/>
  <c r="K72" i="3"/>
  <c r="K73" i="3"/>
  <c r="K77" i="3"/>
  <c r="K78" i="3"/>
  <c r="K79" i="3"/>
  <c r="K80" i="3"/>
  <c r="K81" i="3"/>
  <c r="K82" i="3"/>
  <c r="K83" i="3"/>
  <c r="K86" i="3"/>
  <c r="K87" i="3"/>
  <c r="K88" i="3"/>
  <c r="K91" i="3"/>
  <c r="K92" i="3"/>
  <c r="K94" i="3"/>
  <c r="K95" i="3"/>
  <c r="K96" i="3"/>
  <c r="K98" i="3"/>
  <c r="K101" i="3"/>
  <c r="K103" i="3"/>
  <c r="K105" i="3"/>
  <c r="K108" i="3"/>
  <c r="K109" i="3"/>
  <c r="K111" i="3"/>
  <c r="K112" i="3"/>
  <c r="K115" i="3"/>
  <c r="K116" i="3"/>
  <c r="K120" i="3"/>
  <c r="K125" i="3"/>
  <c r="K126" i="3"/>
  <c r="K127" i="3"/>
  <c r="K129" i="3"/>
  <c r="K131" i="3"/>
  <c r="K134" i="3"/>
  <c r="K136" i="3"/>
  <c r="K47" i="3"/>
  <c r="K46" i="3"/>
  <c r="J13" i="3"/>
  <c r="J12" i="3" s="1"/>
  <c r="G23" i="3"/>
  <c r="G22" i="3" s="1"/>
  <c r="K27" i="3"/>
  <c r="K26" i="3"/>
  <c r="G29" i="3"/>
  <c r="G28" i="3" s="1"/>
  <c r="G13" i="3"/>
  <c r="G12" i="3" s="1"/>
  <c r="G15" i="5"/>
  <c r="G11" i="3" l="1"/>
  <c r="G10" i="3" s="1"/>
  <c r="E6" i="8"/>
  <c r="L26" i="1"/>
  <c r="H7" i="8"/>
  <c r="L9" i="6"/>
  <c r="D6" i="8"/>
  <c r="H10" i="8"/>
  <c r="F6" i="8"/>
  <c r="C6" i="8"/>
  <c r="K25" i="1"/>
  <c r="H21" i="1"/>
  <c r="H23" i="1" s="1"/>
  <c r="J22" i="1"/>
  <c r="L22" i="1" s="1"/>
  <c r="L16" i="6"/>
  <c r="K16" i="6"/>
  <c r="G21" i="1"/>
  <c r="G23" i="1" s="1"/>
  <c r="I21" i="1"/>
  <c r="I23" i="1" s="1"/>
  <c r="J21" i="1"/>
  <c r="L11" i="6"/>
  <c r="K11" i="6"/>
  <c r="K22" i="1"/>
  <c r="G7" i="8"/>
  <c r="L12" i="6"/>
  <c r="K12" i="6"/>
  <c r="G10" i="8"/>
  <c r="L21" i="1" l="1"/>
  <c r="H6" i="8"/>
  <c r="J23" i="1"/>
  <c r="L23" i="1" s="1"/>
  <c r="G6" i="8"/>
  <c r="L10" i="6"/>
  <c r="K10" i="6"/>
  <c r="K21" i="1"/>
  <c r="K23" i="1"/>
  <c r="G18" i="5"/>
  <c r="H9" i="5"/>
  <c r="G8" i="5"/>
  <c r="H20" i="5"/>
  <c r="G20" i="5"/>
  <c r="E19" i="5"/>
  <c r="D19" i="5"/>
  <c r="C19" i="5"/>
  <c r="E14" i="5"/>
  <c r="F10" i="5"/>
  <c r="D10" i="5"/>
  <c r="E10" i="5"/>
  <c r="C10" i="5"/>
  <c r="H16" i="5"/>
  <c r="G16" i="5"/>
  <c r="D7" i="5"/>
  <c r="D6" i="5" s="1"/>
  <c r="E7" i="5"/>
  <c r="C7" i="5"/>
  <c r="H15" i="5"/>
  <c r="H11" i="5"/>
  <c r="G11" i="5"/>
  <c r="H36" i="5"/>
  <c r="G36" i="5"/>
  <c r="G35" i="5"/>
  <c r="H35" i="5"/>
  <c r="G34" i="5"/>
  <c r="H34" i="5"/>
  <c r="H33" i="5"/>
  <c r="G33" i="5"/>
  <c r="H30" i="5"/>
  <c r="G30" i="5"/>
  <c r="D29" i="5"/>
  <c r="E29" i="5"/>
  <c r="F29" i="5"/>
  <c r="D27" i="5"/>
  <c r="E27" i="5"/>
  <c r="F27" i="5"/>
  <c r="H28" i="5"/>
  <c r="G28" i="5"/>
  <c r="D24" i="5"/>
  <c r="D23" i="5" s="1"/>
  <c r="E24" i="5"/>
  <c r="F24" i="5"/>
  <c r="F23" i="5" s="1"/>
  <c r="G26" i="5"/>
  <c r="H26" i="5"/>
  <c r="H25" i="5"/>
  <c r="G25" i="5"/>
  <c r="K14" i="3"/>
  <c r="K15" i="3"/>
  <c r="K24" i="3"/>
  <c r="K25" i="3"/>
  <c r="K30" i="3"/>
  <c r="K31" i="3"/>
  <c r="K38" i="3"/>
  <c r="E23" i="5" l="1"/>
  <c r="C6" i="5"/>
  <c r="E6" i="5"/>
  <c r="G10" i="5"/>
  <c r="H10" i="5"/>
  <c r="H24" i="5"/>
  <c r="F14" i="5"/>
  <c r="G14" i="5" s="1"/>
  <c r="H27" i="5"/>
  <c r="H17" i="5"/>
  <c r="H8" i="5"/>
  <c r="H19" i="5"/>
  <c r="H18" i="5"/>
  <c r="G17" i="5"/>
  <c r="G9" i="5"/>
  <c r="F7" i="5"/>
  <c r="G19" i="5"/>
  <c r="H31" i="5"/>
  <c r="H29" i="5"/>
  <c r="F6" i="5" l="1"/>
  <c r="D42" i="5"/>
  <c r="E42" i="5"/>
  <c r="H14" i="5"/>
  <c r="G7" i="5"/>
  <c r="H7" i="5"/>
  <c r="H23" i="5"/>
  <c r="F42" i="5" l="1"/>
  <c r="H6" i="5"/>
  <c r="G6" i="5"/>
  <c r="I13" i="3" l="1"/>
  <c r="H13" i="3"/>
  <c r="H12" i="3" s="1"/>
  <c r="I22" i="3"/>
  <c r="H22" i="3"/>
  <c r="J29" i="3"/>
  <c r="L29" i="3" l="1"/>
  <c r="I12" i="3"/>
  <c r="L13" i="3"/>
  <c r="K36" i="3"/>
  <c r="K37" i="3"/>
  <c r="G10" i="1"/>
  <c r="J28" i="3"/>
  <c r="L28" i="3" s="1"/>
  <c r="K29" i="3"/>
  <c r="J22" i="3"/>
  <c r="K23" i="3"/>
  <c r="K13" i="3"/>
  <c r="H29" i="3"/>
  <c r="H28" i="3" s="1"/>
  <c r="I11" i="3" l="1"/>
  <c r="I10" i="3" s="1"/>
  <c r="J11" i="3"/>
  <c r="H11" i="3"/>
  <c r="H10" i="3" s="1"/>
  <c r="J10" i="3"/>
  <c r="L12" i="3"/>
  <c r="I10" i="1"/>
  <c r="G12" i="1"/>
  <c r="L22" i="3"/>
  <c r="H10" i="1"/>
  <c r="K28" i="3"/>
  <c r="K22" i="3"/>
  <c r="K12" i="3"/>
  <c r="G50" i="3"/>
  <c r="G133" i="3"/>
  <c r="G132" i="3" s="1"/>
  <c r="H130" i="3"/>
  <c r="I130" i="3"/>
  <c r="J130" i="3"/>
  <c r="G130" i="3"/>
  <c r="H128" i="3"/>
  <c r="I128" i="3"/>
  <c r="J128" i="3"/>
  <c r="G128" i="3"/>
  <c r="G124" i="3"/>
  <c r="G119" i="3"/>
  <c r="G121" i="3" l="1"/>
  <c r="H12" i="1"/>
  <c r="I12" i="1"/>
  <c r="L130" i="3"/>
  <c r="J10" i="1"/>
  <c r="L11" i="3"/>
  <c r="L128" i="3"/>
  <c r="J11" i="1"/>
  <c r="L11" i="1" s="1"/>
  <c r="K130" i="3"/>
  <c r="K128" i="3"/>
  <c r="K11" i="3"/>
  <c r="J48" i="3"/>
  <c r="L75" i="3"/>
  <c r="J97" i="3"/>
  <c r="J100" i="3"/>
  <c r="J102" i="3"/>
  <c r="J104" i="3"/>
  <c r="J119" i="3"/>
  <c r="J133" i="3"/>
  <c r="J135" i="3"/>
  <c r="I48" i="3"/>
  <c r="I74" i="3"/>
  <c r="I97" i="3"/>
  <c r="I100" i="3"/>
  <c r="I102" i="3"/>
  <c r="I104" i="3"/>
  <c r="I119" i="3"/>
  <c r="I133" i="3"/>
  <c r="I135" i="3"/>
  <c r="H48" i="3"/>
  <c r="H97" i="3"/>
  <c r="H100" i="3"/>
  <c r="H102" i="3"/>
  <c r="H104" i="3"/>
  <c r="H119" i="3"/>
  <c r="H118" i="3" s="1"/>
  <c r="H133" i="3"/>
  <c r="H135" i="3"/>
  <c r="I45" i="3"/>
  <c r="H45" i="3"/>
  <c r="J45" i="3"/>
  <c r="G118" i="3"/>
  <c r="G114" i="3"/>
  <c r="G113" i="3" s="1"/>
  <c r="L10" i="1" l="1"/>
  <c r="G117" i="3"/>
  <c r="G14" i="1" s="1"/>
  <c r="L10" i="3"/>
  <c r="L45" i="3"/>
  <c r="K10" i="1"/>
  <c r="L133" i="3"/>
  <c r="L119" i="3"/>
  <c r="L48" i="3"/>
  <c r="L135" i="3"/>
  <c r="L102" i="3"/>
  <c r="L104" i="3"/>
  <c r="L100" i="3"/>
  <c r="L97" i="3"/>
  <c r="K11" i="1"/>
  <c r="J12" i="1"/>
  <c r="K135" i="3"/>
  <c r="K133" i="3"/>
  <c r="J74" i="3"/>
  <c r="L74" i="3" s="1"/>
  <c r="K75" i="3"/>
  <c r="K57" i="3"/>
  <c r="J118" i="3"/>
  <c r="K119" i="3"/>
  <c r="I118" i="3"/>
  <c r="K10" i="3"/>
  <c r="H132" i="3"/>
  <c r="J107" i="3"/>
  <c r="H107" i="3"/>
  <c r="J114" i="3"/>
  <c r="H90" i="3"/>
  <c r="I99" i="3"/>
  <c r="H110" i="3"/>
  <c r="I114" i="3"/>
  <c r="I93" i="3"/>
  <c r="J132" i="3"/>
  <c r="J85" i="3"/>
  <c r="I124" i="3"/>
  <c r="I121" i="3" s="1"/>
  <c r="J53" i="3"/>
  <c r="I50" i="3"/>
  <c r="J50" i="3"/>
  <c r="H114" i="3"/>
  <c r="H113" i="3" s="1"/>
  <c r="H93" i="3"/>
  <c r="I132" i="3"/>
  <c r="I107" i="3"/>
  <c r="I90" i="3"/>
  <c r="I58" i="3"/>
  <c r="I110" i="3"/>
  <c r="J124" i="3"/>
  <c r="J121" i="3" s="1"/>
  <c r="J99" i="3"/>
  <c r="I85" i="3"/>
  <c r="J64" i="3"/>
  <c r="I53" i="3"/>
  <c r="J93" i="3"/>
  <c r="J76" i="3"/>
  <c r="J90" i="3"/>
  <c r="J58" i="3"/>
  <c r="I64" i="3"/>
  <c r="J110" i="3"/>
  <c r="I76" i="3"/>
  <c r="H124" i="3"/>
  <c r="H121" i="3" s="1"/>
  <c r="H99" i="3"/>
  <c r="H50" i="3"/>
  <c r="H44" i="3" s="1"/>
  <c r="G110" i="3"/>
  <c r="G107" i="3"/>
  <c r="G104" i="3"/>
  <c r="K104" i="3" s="1"/>
  <c r="G102" i="3"/>
  <c r="K102" i="3" s="1"/>
  <c r="G100" i="3"/>
  <c r="K100" i="3" s="1"/>
  <c r="G97" i="3"/>
  <c r="K97" i="3" s="1"/>
  <c r="G93" i="3"/>
  <c r="G90" i="3"/>
  <c r="G85" i="3"/>
  <c r="G84" i="3" s="1"/>
  <c r="G76" i="3"/>
  <c r="G74" i="3"/>
  <c r="G64" i="3"/>
  <c r="G58" i="3"/>
  <c r="G53" i="3"/>
  <c r="G48" i="3"/>
  <c r="K48" i="3" s="1"/>
  <c r="G45" i="3"/>
  <c r="K45" i="3" s="1"/>
  <c r="L58" i="3" l="1"/>
  <c r="L50" i="3"/>
  <c r="I117" i="3"/>
  <c r="I14" i="1" s="1"/>
  <c r="L114" i="3"/>
  <c r="L93" i="3"/>
  <c r="L85" i="3"/>
  <c r="L132" i="3"/>
  <c r="L107" i="3"/>
  <c r="L90" i="3"/>
  <c r="L99" i="3"/>
  <c r="L64" i="3"/>
  <c r="L76" i="3"/>
  <c r="L121" i="3"/>
  <c r="L124" i="3"/>
  <c r="L110" i="3"/>
  <c r="L53" i="3"/>
  <c r="L118" i="3"/>
  <c r="L12" i="1"/>
  <c r="K12" i="1"/>
  <c r="H117" i="3"/>
  <c r="H14" i="1" s="1"/>
  <c r="G106" i="3"/>
  <c r="K132" i="3"/>
  <c r="K118" i="3"/>
  <c r="K110" i="3"/>
  <c r="K58" i="3"/>
  <c r="K53" i="3"/>
  <c r="K64" i="3"/>
  <c r="K74" i="3"/>
  <c r="K107" i="3"/>
  <c r="K90" i="3"/>
  <c r="K76" i="3"/>
  <c r="G99" i="3"/>
  <c r="K99" i="3" s="1"/>
  <c r="K93" i="3"/>
  <c r="K124" i="3"/>
  <c r="J113" i="3"/>
  <c r="K114" i="3"/>
  <c r="I113" i="3"/>
  <c r="J106" i="3"/>
  <c r="I106" i="3"/>
  <c r="H106" i="3"/>
  <c r="H89" i="3"/>
  <c r="J84" i="3"/>
  <c r="K85" i="3"/>
  <c r="I84" i="3"/>
  <c r="J44" i="3"/>
  <c r="K50" i="3"/>
  <c r="I44" i="3"/>
  <c r="J89" i="3"/>
  <c r="I89" i="3"/>
  <c r="J52" i="3"/>
  <c r="G89" i="3"/>
  <c r="I52" i="3"/>
  <c r="G52" i="3"/>
  <c r="G44" i="3"/>
  <c r="C29" i="5"/>
  <c r="G29" i="5" s="1"/>
  <c r="G31" i="5"/>
  <c r="C27" i="5"/>
  <c r="C24" i="5"/>
  <c r="C23" i="5" l="1"/>
  <c r="G27" i="5"/>
  <c r="C42" i="5"/>
  <c r="H43" i="3"/>
  <c r="H42" i="3" s="1"/>
  <c r="H138" i="3" s="1"/>
  <c r="L84" i="3"/>
  <c r="L106" i="3"/>
  <c r="L44" i="3"/>
  <c r="L52" i="3"/>
  <c r="L89" i="3"/>
  <c r="J117" i="3"/>
  <c r="K121" i="3"/>
  <c r="L113" i="3"/>
  <c r="G43" i="3"/>
  <c r="K113" i="3"/>
  <c r="K106" i="3"/>
  <c r="K89" i="3"/>
  <c r="K84" i="3"/>
  <c r="K44" i="3"/>
  <c r="I43" i="3"/>
  <c r="I13" i="1" s="1"/>
  <c r="I15" i="1" s="1"/>
  <c r="I16" i="1" s="1"/>
  <c r="I27" i="1" s="1"/>
  <c r="G24" i="5"/>
  <c r="K52" i="3"/>
  <c r="J43" i="3"/>
  <c r="L43" i="3" l="1"/>
  <c r="J13" i="1"/>
  <c r="L117" i="3"/>
  <c r="J14" i="1"/>
  <c r="L14" i="1" s="1"/>
  <c r="G23" i="5"/>
  <c r="H13" i="1"/>
  <c r="H15" i="1" s="1"/>
  <c r="H16" i="1" s="1"/>
  <c r="H27" i="1" s="1"/>
  <c r="K117" i="3"/>
  <c r="G13" i="1"/>
  <c r="G15" i="1" s="1"/>
  <c r="G16" i="1" s="1"/>
  <c r="I42" i="3"/>
  <c r="I138" i="3" s="1"/>
  <c r="G42" i="3"/>
  <c r="G138" i="3" s="1"/>
  <c r="J42" i="3"/>
  <c r="K43" i="3"/>
  <c r="J138" i="3" l="1"/>
  <c r="L42" i="3"/>
  <c r="K14" i="1"/>
  <c r="L13" i="1"/>
  <c r="J15" i="1"/>
  <c r="K13" i="1"/>
  <c r="K42" i="3"/>
  <c r="L15" i="1" l="1"/>
  <c r="J16" i="1"/>
  <c r="K15" i="1"/>
  <c r="L16" i="1" l="1"/>
  <c r="J27" i="1"/>
  <c r="L27" i="1" s="1"/>
  <c r="K16" i="1"/>
  <c r="K24" i="1"/>
  <c r="G26" i="1"/>
  <c r="K26" i="1" s="1"/>
  <c r="G27" i="1" l="1"/>
  <c r="K27" i="1" s="1"/>
  <c r="K9" i="6"/>
</calcChain>
</file>

<file path=xl/sharedStrings.xml><?xml version="1.0" encoding="utf-8"?>
<sst xmlns="http://schemas.openxmlformats.org/spreadsheetml/2006/main" count="505" uniqueCount="243">
  <si>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</si>
  <si>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</si>
  <si>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</si>
  <si>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</si>
  <si>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</si>
  <si>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</si>
  <si>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</si>
  <si>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</si>
  <si>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</si>
  <si>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</si>
  <si>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</si>
  <si>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</si>
  <si>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</si>
  <si>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</si>
  <si>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</si>
  <si>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</si>
  <si>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</si>
  <si>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</si>
  <si>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</si>
  <si>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</si>
  <si>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</si>
  <si>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</si>
  <si>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</si>
  <si>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</si>
  <si>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</si>
  <si>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</si>
  <si>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</si>
  <si>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</si>
  <si>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</si>
  <si>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</si>
  <si>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</si>
  <si>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</si>
  <si>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</si>
  <si>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</si>
  <si>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</si>
  <si>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</si>
  <si>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</si>
  <si>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Pomoći od inozemnih vlada</t>
  </si>
  <si>
    <t>Prihodi od prodaje proizvoda i robe te pruženih usluga</t>
  </si>
  <si>
    <t>Prihodi od prodaje proizvoda i robe</t>
  </si>
  <si>
    <t>Prihodi od prodaje građevinskih objekata</t>
  </si>
  <si>
    <t>Plaće (Bruto)</t>
  </si>
  <si>
    <t>Plaće za redovan rad</t>
  </si>
  <si>
    <t>Naknade troškova zaposlenima</t>
  </si>
  <si>
    <t>Službena putovanja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</si>
  <si>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</si>
  <si>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</si>
  <si>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</si>
  <si>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</si>
  <si>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</si>
  <si>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</si>
  <si>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</si>
  <si>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</si>
  <si>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</si>
  <si>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</si>
  <si>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</si>
  <si>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 xml:space="preserve">UKUPNO PRIHODI </t>
  </si>
  <si>
    <t>UKUPNO RASHODI</t>
  </si>
  <si>
    <t>UKUPNO PRIHODI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</si>
  <si>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</si>
  <si>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</si>
  <si>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</si>
  <si>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</si>
  <si>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</si>
  <si>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</si>
  <si>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</si>
  <si>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</si>
  <si>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</si>
  <si>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</si>
  <si>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5 Pomoći</t>
  </si>
  <si>
    <t xml:space="preserve">51  Pomoći EU </t>
  </si>
  <si>
    <t>52 Ostale pomoći i darovnice</t>
  </si>
  <si>
    <t>561  Europski socijalni fond (ESF)</t>
  </si>
  <si>
    <t>4 Prihodi od posebne namjene</t>
  </si>
  <si>
    <t>43 Ostali prihodi za posebne namjene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</si>
  <si>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</si>
  <si>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</si>
  <si>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</si>
  <si>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</si>
  <si>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</si>
  <si>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Energija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</si>
  <si>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</si>
  <si>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</si>
  <si>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</si>
  <si>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</si>
  <si>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</si>
  <si>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</si>
  <si>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</si>
  <si>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</si>
  <si>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</si>
  <si>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</si>
  <si>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</si>
  <si>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</si>
  <si>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</si>
  <si>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</si>
  <si>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</si>
  <si>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</si>
  <si>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</si>
  <si>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</si>
  <si>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</si>
  <si>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</si>
  <si>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</si>
  <si>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</si>
  <si>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</si>
  <si>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Zatezne kamate</t>
  </si>
  <si>
    <t>Ostali nespomenuti financijski rashodi</t>
  </si>
  <si>
    <t>Nematerijalna imovina</t>
  </si>
  <si>
    <t>Ostala prava</t>
  </si>
  <si>
    <t>Rashodi za nabavu proizvedene dugotrajne imovine</t>
  </si>
  <si>
    <t>Poslovni objekti</t>
  </si>
  <si>
    <t>Postrojenja i oprema</t>
  </si>
  <si>
    <t>Uredska oprema i namještaj</t>
  </si>
  <si>
    <t>Komunikacijska oprema</t>
  </si>
  <si>
    <t>Oprema za održavanje i zaštitu</t>
  </si>
  <si>
    <t>Rashodi za dodatna ulaganja na nefinancijskoj imovini</t>
  </si>
  <si>
    <t>Dodatna ulaganja na građevinskim objektima</t>
  </si>
  <si>
    <t>Dodatna ulaganja na postrojenjima i opremi</t>
  </si>
  <si>
    <t>Plaće za prekovremeni rad</t>
  </si>
  <si>
    <t>Ostali rashodi za zaposlene</t>
  </si>
  <si>
    <t>Doprinosi na plaće</t>
  </si>
  <si>
    <t>Doprinosi za obvezno zdravstveno osiguranje</t>
  </si>
  <si>
    <t>Subvencije</t>
  </si>
  <si>
    <t>Subvencije trgovačkim društvima u javnom sektoru</t>
  </si>
  <si>
    <t>Subvencije kreditnim i ostalim financijskim institucijama u javnom sektoru</t>
  </si>
  <si>
    <t>Subvencije trgovačkim društvima, poljoprivrednicima i obrtnicima izvan javnog sektora</t>
  </si>
  <si>
    <t>Subvencije kreditnim i ostalim financijskim institucijama izvan javnog sektora</t>
  </si>
  <si>
    <t>Subvencije trgovačkim društvima izvan javnog sektora</t>
  </si>
  <si>
    <t>Subvencije poljoprivrednicima i obrtnicima</t>
  </si>
  <si>
    <t>Pomoći dane u inozemstvo i unutar općeg proračuna</t>
  </si>
  <si>
    <t>Pomoći unutar općeg proračuna</t>
  </si>
  <si>
    <t>Tekuće pomoći unutar općeg proračuna</t>
  </si>
  <si>
    <t>Pomoći proračunskim korisnicima drugih proračuna</t>
  </si>
  <si>
    <t>Tekuće pomoći proračunskim korisnicima drugih proračuna</t>
  </si>
  <si>
    <t>Pomoći temeljem prijenosa EU sredstava</t>
  </si>
  <si>
    <t>Tekuće pomoći temeljem prijenosa EU sredstava</t>
  </si>
  <si>
    <t>Naknade građanima i kućanstvima na temelju osiguranja i druge naknade</t>
  </si>
  <si>
    <t>Naknade građanima i kućanstvima na temelju osiguranja</t>
  </si>
  <si>
    <t>Naknade građanima i kućanstvima u novcu - neposredno ili putem ustanova izvan javnog sektora</t>
  </si>
  <si>
    <t>Ostale naknade građanima i kućanstvima iz proračuna</t>
  </si>
  <si>
    <t>Naknade građanima i kućanstvima u novcu</t>
  </si>
  <si>
    <t>Ostali rashodi</t>
  </si>
  <si>
    <t>Tekuće donacije</t>
  </si>
  <si>
    <t>Tekuće donacije u novcu</t>
  </si>
  <si>
    <t>Tekuće donacije iz EU sredstava</t>
  </si>
  <si>
    <t>Prijevozna sredstva</t>
  </si>
  <si>
    <t>Prijevozna sredstva u cestovnom prometu</t>
  </si>
  <si>
    <t>Kapitalne pomoći od institucija i tijela EU</t>
  </si>
  <si>
    <t>Tekuće pomoći od institucija i tijela EU</t>
  </si>
  <si>
    <t>Prihodi iz nadležnog proračuna i od HZZO-a temeljem ugovornih obveza</t>
  </si>
  <si>
    <t>Prihodi iz nadležnog proračuna za financiranje redovnih aktivnosti proračunskih korisnika</t>
  </si>
  <si>
    <t>Prihodi iz nadležnog proračuna za financiranje rashoda poslovanja</t>
  </si>
  <si>
    <t>Prihodi iz nadležnog proračuna za financiranje rashoda za nabavu nefinancisjke imovine</t>
  </si>
  <si>
    <t>Prihodi od pruženih usluga</t>
  </si>
  <si>
    <t>08625</t>
  </si>
  <si>
    <t>HRVATSKI ZAVOD ZA ZAPOŠLJAVANJE</t>
  </si>
  <si>
    <t>Opći prihodi i primici</t>
  </si>
  <si>
    <t>Sredstva učešća za pomoći</t>
  </si>
  <si>
    <t>Vlastiti prihodi</t>
  </si>
  <si>
    <t>Pomoći EU</t>
  </si>
  <si>
    <t>Ostale pomoći i darovnice</t>
  </si>
  <si>
    <t>Europski socijalni fond (ESF)</t>
  </si>
  <si>
    <t>7 Prihodi od prodaje nefinancijske imovine</t>
  </si>
  <si>
    <t>72  Prihodi od prodaje proizvedene dugotrajne imovine</t>
  </si>
  <si>
    <t>Donacije od pravnih i fizičkih osoba izvan općeg proračuna i povrat donacija po protestiranim jamstvima</t>
  </si>
  <si>
    <t>Kapitalne donacije</t>
  </si>
  <si>
    <t>105 Nezaposlenost</t>
  </si>
  <si>
    <t>10 Socijalna zaštita</t>
  </si>
  <si>
    <t>AKTIVNA POLITIKA TRŽIŠTA RADA</t>
  </si>
  <si>
    <t>A689013</t>
  </si>
  <si>
    <t>ADMINISTRACIJA I UPRAVLJANJE HRVATSKOG ZAVODA ZA ZAPOŠLJAVANJE</t>
  </si>
  <si>
    <t>A689016</t>
  </si>
  <si>
    <t>PROFESIONALNO USMJERAVANJE, INFORMIRANJE I ZADRŽAVANJE POSTOJEĆE ZAPOSLENOSTI</t>
  </si>
  <si>
    <t>A689023</t>
  </si>
  <si>
    <t>AKTIVNA POLITIKA ZAPOŠLJAVANJA</t>
  </si>
  <si>
    <t>A689027</t>
  </si>
  <si>
    <t>AKCIJSKI PLAN ZA UKLJUČIVANJE ROMA</t>
  </si>
  <si>
    <t>A689036</t>
  </si>
  <si>
    <t>NAKNADE KORISNICIMA AKTIVNE POLITIKE ZAPOŠLJAVANJA</t>
  </si>
  <si>
    <t>K813001</t>
  </si>
  <si>
    <t>INFORMATIZACIJA HZZ</t>
  </si>
  <si>
    <t>K813002</t>
  </si>
  <si>
    <t>OBNOVA VOZNOG PARKA HRVATSKOG ZAVODA ZA ZAPOŠLJAVANJE</t>
  </si>
  <si>
    <t>T689039</t>
  </si>
  <si>
    <t>OP EUROPSKI SOCIJALNI FOND PLUS (ESF+) 2021. – 2027.</t>
  </si>
  <si>
    <t>T813015</t>
  </si>
  <si>
    <t>RAZVOJ VJEŠTINA I ZNANJA ZA POBOLJŠANE UVJETE NA TRŽIŠTU RADA</t>
  </si>
  <si>
    <t>T813036</t>
  </si>
  <si>
    <t>OPERATIVNI PLAN ZA UKLJUČIVANJE OSOBA S ODOBRENOM MEĐUNARODNOM ZAŠTITOM</t>
  </si>
  <si>
    <t>POTPORE ZA OČUVANJE RADNIH MJESTA U DJELATNOSTIMA POGOĐENIMA KORONAVIRUSOM (COVID-19)</t>
  </si>
  <si>
    <t>T813039</t>
  </si>
  <si>
    <t>UNAPRJEĐENJE MJERA ZAPOŠLJAVANJA I PRAVNOG OKVIRA ZA MODERNO TRŽIŠTE RADA I GOSPODARSTVO BUDUĆNOSTI – NPOO</t>
  </si>
  <si>
    <t>Mehanizam za oporavak i otpornost</t>
  </si>
  <si>
    <t>MATERIJALNO PRAVNA ZAŠTITA</t>
  </si>
  <si>
    <t>A689014</t>
  </si>
  <si>
    <t>NAKNADE NEZAPOSLENIMA</t>
  </si>
  <si>
    <t xml:space="preserve">581 Mehanizam za oporavak i otpornost </t>
  </si>
  <si>
    <t>581 Mehanizam za oporavak i otpornost</t>
  </si>
  <si>
    <t>Naknade građanima i kućanstvima iz EU sredstava</t>
  </si>
  <si>
    <t>Naknade građanima i kućanstvima na temelju osiguranja iz EU sredstava</t>
  </si>
  <si>
    <t xml:space="preserve">Ulaganja u računalne programe </t>
  </si>
  <si>
    <t>Tekući prijenosi između proračunskih korisnika istog proračuna</t>
  </si>
  <si>
    <t>Kapitalni prijenosi između proračunskih korisnika istog proračuna</t>
  </si>
  <si>
    <t>Prijenosi između proračunskih korisnika istog proračuna</t>
  </si>
  <si>
    <t>Prihodi od prodaje neproizvedene dugotrajne imovine</t>
  </si>
  <si>
    <t>Prihodi od prodaje materijalne imovine - prirodnih bogatstava</t>
  </si>
  <si>
    <t>Zemljište</t>
  </si>
  <si>
    <t>Subvencije trgovačkim društvima, zadrugama, poljoprivrednicima i obrtnicima iz EU sredstava</t>
  </si>
  <si>
    <t>5</t>
  </si>
  <si>
    <t>4 Prihodi za posebne namjene</t>
  </si>
  <si>
    <t>6=5/2*100</t>
  </si>
  <si>
    <t>Projekt</t>
  </si>
  <si>
    <t>Provedba mjera aktivne politike zapošljavanja</t>
  </si>
  <si>
    <t>Provedba mjera aktivne politike zapošljavanja za mlade</t>
  </si>
  <si>
    <t>Tehnička pomoć</t>
  </si>
  <si>
    <t>EUROPSKI SOCIJALNI FOND 2013-2020</t>
  </si>
  <si>
    <t>561 Europski socijalni fond</t>
  </si>
  <si>
    <t>EUROPSKI SOCIJALNI FOND 2021-2027</t>
  </si>
  <si>
    <t>MEHANIZAM ZA OTPORNOST - NPOO</t>
  </si>
  <si>
    <t>UKUPNO EU SREDSTVA</t>
  </si>
  <si>
    <t>7 Prihodi od prodaje ili zamjene nefinancijske imovine i naknade s naslova osiguranja</t>
  </si>
  <si>
    <t>71 Prihodi od prodaje ili zamjene nefinancijske imovine i naknade s naslova osiguranja</t>
  </si>
  <si>
    <t>Prihodi od prodaje ili zamjene nefinancijske imovine i naknade s naslova osiguranja</t>
  </si>
  <si>
    <t>IZVJEŠTAJ O KORIŠTENJU FONDOVA EUROPSKE UNIJE</t>
  </si>
  <si>
    <t>5=4/3*100</t>
  </si>
  <si>
    <t>7=5/4*100</t>
  </si>
  <si>
    <t>REACT-EU</t>
  </si>
  <si>
    <t>OP RAZVOJ LJUDSKIH POTENCIJALA</t>
  </si>
  <si>
    <t>OSTVARENJE/IZVRŠENJE 
1.1.-30.6.2025.</t>
  </si>
  <si>
    <t>Građevinski objekti</t>
  </si>
  <si>
    <t xml:space="preserve">OSTVARENJE/IZVRŠENJE 
1.1. - 30.6.2025. </t>
  </si>
  <si>
    <t>PLAN 2026.</t>
  </si>
  <si>
    <t>TEKUĆI PLAN 2026.</t>
  </si>
  <si>
    <t>OSTVARENJE/IZVRŠENJE 
1.1.-30.6.2026.</t>
  </si>
  <si>
    <t>HRVATSKI ZAVOD ZA ZAPOŠLJAVANJE
IZVRŠENJE FINANCIJSKOG PLANA PRORAČUNSKOG KORISNIKA DRŽAVNOG PRORAČUNA
ZA RAZDOBLJE 1.1. - 30.6.2026. GODINE</t>
  </si>
  <si>
    <t>Materijal i dijelovi za tekuće i investicijsko održavanje</t>
  </si>
  <si>
    <t>Tekuće pomoći proračunskim korisnicima iz proračuna koji im nije nadležan</t>
  </si>
  <si>
    <t>50 Pomoći iz državnog proračuna</t>
  </si>
  <si>
    <t>Donacije</t>
  </si>
  <si>
    <t>Pomoći iz državnog proračuna</t>
  </si>
  <si>
    <t>Mehanizam za oporavak i otpornost – bespovratna sredstva</t>
  </si>
  <si>
    <t>Unapređenje usluga uz jačanje kapaciteta Hrvatskog zavoda za zapošljavanje</t>
  </si>
  <si>
    <t>61 Donacije</t>
  </si>
  <si>
    <t>6 Donacije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</si>
</sst>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_-* #,##0\ _k_n_-;\-* #,##0\ _k_n_-;_-* &quot;-&quot;??\ _k_n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i/>
      <sz val="12"/>
      <color indexed="8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b/>
      <i/>
      <sz val="12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8">
    <xf numFmtId="0" fontId="0" fillId="0" borderId="0"/>
    <xf numFmtId="0" fontId="1" fillId="0" borderId="0"/>
    <xf numFmtId="0" fontId="2" fillId="4" borderId="6" applyNumberFormat="0" applyProtection="0">
      <alignment horizontal="left" vertical="center" indent="1" justifyLastLine="1"/>
    </xf>
    <xf numFmtId="164" fontId="12" fillId="0" borderId="0" applyFont="0" applyFill="0" applyBorder="0" applyAlignment="0" applyProtection="0"/>
    <xf numFmtId="0" fontId="13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" fontId="2" fillId="0" borderId="6" applyNumberFormat="0" applyProtection="0">
      <alignment horizontal="right" vertical="center"/>
    </xf>
  </cellStyleXfs>
  <cellXfs count="249">
    <xf numFmtId="0" fontId="0" fillId="0" borderId="0" xfId="0"/>
    <xf numFmtId="0" fontId="4" fillId="6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3" fontId="5" fillId="7" borderId="3" xfId="0" applyNumberFormat="1" applyFont="1" applyFill="1" applyBorder="1"/>
    <xf numFmtId="0" fontId="4" fillId="5" borderId="3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3" fontId="6" fillId="5" borderId="3" xfId="0" applyNumberFormat="1" applyFont="1" applyFill="1" applyBorder="1" applyAlignment="1">
      <alignment horizontal="right"/>
    </xf>
    <xf numFmtId="3" fontId="5" fillId="5" borderId="3" xfId="0" applyNumberFormat="1" applyFont="1" applyFill="1" applyBorder="1"/>
    <xf numFmtId="0" fontId="7" fillId="3" borderId="3" xfId="0" quotePrefix="1" applyFont="1" applyFill="1" applyBorder="1" applyAlignment="1">
      <alignment horizontal="left" vertical="center"/>
    </xf>
    <xf numFmtId="3" fontId="6" fillId="3" borderId="3" xfId="0" applyNumberFormat="1" applyFont="1" applyFill="1" applyBorder="1" applyAlignment="1">
      <alignment horizontal="right"/>
    </xf>
    <xf numFmtId="3" fontId="5" fillId="3" borderId="3" xfId="0" applyNumberFormat="1" applyFont="1" applyFill="1" applyBorder="1"/>
    <xf numFmtId="0" fontId="7" fillId="2" borderId="3" xfId="0" quotePrefix="1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3" fontId="5" fillId="0" borderId="3" xfId="0" applyNumberFormat="1" applyFont="1" applyBorder="1"/>
    <xf numFmtId="0" fontId="7" fillId="5" borderId="3" xfId="0" quotePrefix="1" applyFont="1" applyFill="1" applyBorder="1" applyAlignment="1">
      <alignment horizontal="left" vertical="center"/>
    </xf>
    <xf numFmtId="0" fontId="8" fillId="5" borderId="3" xfId="0" quotePrefix="1" applyFont="1" applyFill="1" applyBorder="1" applyAlignment="1">
      <alignment horizontal="left" vertical="center"/>
    </xf>
    <xf numFmtId="0" fontId="4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4" fillId="3" borderId="3" xfId="0" quotePrefix="1" applyFont="1" applyFill="1" applyBorder="1" applyAlignment="1">
      <alignment horizontal="left" vertical="center"/>
    </xf>
    <xf numFmtId="0" fontId="7" fillId="3" borderId="3" xfId="0" quotePrefix="1" applyFont="1" applyFill="1" applyBorder="1" applyAlignment="1">
      <alignment horizontal="left" vertical="center" wrapText="1"/>
    </xf>
    <xf numFmtId="0" fontId="7" fillId="5" borderId="3" xfId="0" quotePrefix="1" applyFont="1" applyFill="1" applyBorder="1" applyAlignment="1">
      <alignment horizontal="left" vertical="center" wrapText="1"/>
    </xf>
    <xf numFmtId="0" fontId="4" fillId="5" borderId="3" xfId="0" quotePrefix="1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 wrapText="1"/>
    </xf>
    <xf numFmtId="3" fontId="3" fillId="7" borderId="3" xfId="0" applyNumberFormat="1" applyFont="1" applyFill="1" applyBorder="1" applyAlignment="1">
      <alignment horizontal="right"/>
    </xf>
    <xf numFmtId="0" fontId="7" fillId="5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6" borderId="3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3" fillId="7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5" fillId="0" borderId="3" xfId="0" applyNumberFormat="1" applyFont="1" applyBorder="1"/>
    <xf numFmtId="0" fontId="5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/>
    </xf>
    <xf numFmtId="3" fontId="5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5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9" fillId="0" borderId="3" xfId="0" applyNumberFormat="1" applyFont="1" applyBorder="1"/>
    <xf numFmtId="4" fontId="3" fillId="2" borderId="3" xfId="0" applyNumberFormat="1" applyFont="1" applyFill="1" applyBorder="1"/>
    <xf numFmtId="0" fontId="7" fillId="8" borderId="3" xfId="0" applyFont="1" applyFill="1" applyBorder="1" applyAlignment="1">
      <alignment horizontal="left" vertical="center" wrapText="1"/>
    </xf>
    <xf numFmtId="4" fontId="5" fillId="0" borderId="0" xfId="0" applyNumberFormat="1" applyFont="1"/>
    <xf numFmtId="0" fontId="7" fillId="8" borderId="3" xfId="0" quotePrefix="1" applyFont="1" applyFill="1" applyBorder="1" applyAlignment="1">
      <alignment horizontal="left" vertical="center"/>
    </xf>
    <xf numFmtId="3" fontId="5" fillId="8" borderId="3" xfId="0" applyNumberFormat="1" applyFont="1" applyFill="1" applyBorder="1"/>
    <xf numFmtId="0" fontId="8" fillId="8" borderId="3" xfId="0" quotePrefix="1" applyFont="1" applyFill="1" applyBorder="1" applyAlignment="1">
      <alignment horizontal="left" vertical="center"/>
    </xf>
    <xf numFmtId="0" fontId="4" fillId="8" borderId="3" xfId="0" quotePrefix="1" applyFont="1" applyFill="1" applyBorder="1" applyAlignment="1">
      <alignment horizontal="left" vertical="center"/>
    </xf>
    <xf numFmtId="0" fontId="7" fillId="8" borderId="3" xfId="0" quotePrefix="1" applyFont="1" applyFill="1" applyBorder="1" applyAlignment="1">
      <alignment horizontal="left" vertical="center" wrapText="1"/>
    </xf>
    <xf numFmtId="4" fontId="7" fillId="8" borderId="3" xfId="0" applyNumberFormat="1" applyFont="1" applyFill="1" applyBorder="1" applyAlignment="1">
      <alignment vertical="center" wrapText="1"/>
    </xf>
    <xf numFmtId="3" fontId="7" fillId="8" borderId="3" xfId="0" applyNumberFormat="1" applyFont="1" applyFill="1" applyBorder="1" applyAlignment="1">
      <alignment vertical="center" wrapText="1"/>
    </xf>
    <xf numFmtId="3" fontId="3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vertical="center" wrapText="1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vertical="top" wrapText="1"/>
    </xf>
    <xf numFmtId="0" fontId="5" fillId="0" borderId="3" xfId="0" applyFont="1" applyBorder="1"/>
    <xf numFmtId="0" fontId="8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vertical="center" wrapText="1" indent="1"/>
    </xf>
    <xf numFmtId="1" fontId="5" fillId="0" borderId="3" xfId="0" applyNumberFormat="1" applyFont="1" applyBorder="1"/>
    <xf numFmtId="0" fontId="9" fillId="0" borderId="3" xfId="0" applyFont="1" applyBorder="1"/>
    <xf numFmtId="1" fontId="9" fillId="0" borderId="3" xfId="0" applyNumberFormat="1" applyFont="1" applyBorder="1"/>
    <xf numFmtId="0" fontId="8" fillId="2" borderId="3" xfId="0" quotePrefix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4" fillId="3" borderId="3" xfId="0" applyNumberFormat="1" applyFont="1" applyFill="1" applyBorder="1" applyAlignment="1">
      <alignment vertical="center"/>
    </xf>
    <xf numFmtId="4" fontId="4" fillId="3" borderId="3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horizontal="right"/>
    </xf>
    <xf numFmtId="0" fontId="3" fillId="0" borderId="3" xfId="0" quotePrefix="1" applyFont="1" applyBorder="1" applyAlignment="1">
      <alignment horizontal="center" vertical="center" wrapText="1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4" fontId="3" fillId="3" borderId="3" xfId="0" applyNumberFormat="1" applyFont="1" applyFill="1" applyBorder="1" applyAlignment="1">
      <alignment horizontal="right"/>
    </xf>
    <xf numFmtId="3" fontId="4" fillId="0" borderId="3" xfId="0" applyNumberFormat="1" applyFont="1" applyBorder="1" applyAlignment="1">
      <alignment vertical="center"/>
    </xf>
    <xf numFmtId="3" fontId="4" fillId="3" borderId="3" xfId="0" applyNumberFormat="1" applyFont="1" applyFill="1" applyBorder="1" applyAlignment="1">
      <alignment vertical="center"/>
    </xf>
    <xf numFmtId="3" fontId="4" fillId="3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4" fontId="11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/>
    <xf numFmtId="3" fontId="3" fillId="6" borderId="3" xfId="0" applyNumberFormat="1" applyFont="1" applyFill="1" applyBorder="1" applyAlignment="1">
      <alignment horizontal="right"/>
    </xf>
    <xf numFmtId="3" fontId="6" fillId="7" borderId="3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3" fontId="11" fillId="2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7" fillId="8" borderId="3" xfId="0" applyNumberFormat="1" applyFont="1" applyFill="1" applyBorder="1" applyAlignment="1">
      <alignment horizontal="right"/>
    </xf>
    <xf numFmtId="4" fontId="7" fillId="8" borderId="3" xfId="0" applyNumberFormat="1" applyFont="1" applyFill="1" applyBorder="1" applyAlignment="1">
      <alignment horizontal="right"/>
    </xf>
    <xf numFmtId="4" fontId="7" fillId="8" borderId="3" xfId="0" applyNumberFormat="1" applyFont="1" applyFill="1" applyBorder="1"/>
    <xf numFmtId="0" fontId="7" fillId="10" borderId="3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left" vertical="center" wrapText="1"/>
    </xf>
    <xf numFmtId="4" fontId="3" fillId="10" borderId="3" xfId="0" applyNumberFormat="1" applyFont="1" applyFill="1" applyBorder="1" applyAlignment="1">
      <alignment horizontal="right"/>
    </xf>
    <xf numFmtId="3" fontId="3" fillId="10" borderId="3" xfId="0" applyNumberFormat="1" applyFont="1" applyFill="1" applyBorder="1" applyAlignment="1">
      <alignment horizontal="right"/>
    </xf>
    <xf numFmtId="3" fontId="9" fillId="10" borderId="3" xfId="0" applyNumberFormat="1" applyFont="1" applyFill="1" applyBorder="1"/>
    <xf numFmtId="0" fontId="7" fillId="11" borderId="3" xfId="0" quotePrefix="1" applyFont="1" applyFill="1" applyBorder="1" applyAlignment="1">
      <alignment horizontal="left" vertical="center"/>
    </xf>
    <xf numFmtId="4" fontId="6" fillId="11" borderId="3" xfId="0" applyNumberFormat="1" applyFont="1" applyFill="1" applyBorder="1" applyAlignment="1">
      <alignment horizontal="right"/>
    </xf>
    <xf numFmtId="3" fontId="7" fillId="11" borderId="3" xfId="0" applyNumberFormat="1" applyFont="1" applyFill="1" applyBorder="1" applyAlignment="1">
      <alignment horizontal="right"/>
    </xf>
    <xf numFmtId="4" fontId="7" fillId="11" borderId="3" xfId="0" applyNumberFormat="1" applyFont="1" applyFill="1" applyBorder="1" applyAlignment="1">
      <alignment horizontal="right"/>
    </xf>
    <xf numFmtId="3" fontId="5" fillId="11" borderId="3" xfId="0" applyNumberFormat="1" applyFont="1" applyFill="1" applyBorder="1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left" vertical="center" wrapText="1"/>
    </xf>
    <xf numFmtId="3" fontId="4" fillId="9" borderId="3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 vertical="center" wrapText="1"/>
    </xf>
    <xf numFmtId="165" fontId="7" fillId="2" borderId="3" xfId="3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165" fontId="7" fillId="2" borderId="4" xfId="3" applyNumberFormat="1" applyFont="1" applyFill="1" applyBorder="1" applyAlignment="1">
      <alignment horizontal="right"/>
    </xf>
    <xf numFmtId="0" fontId="4" fillId="5" borderId="4" xfId="0" applyFont="1" applyFill="1" applyBorder="1" applyAlignment="1">
      <alignment horizontal="left" vertical="center" wrapText="1"/>
    </xf>
    <xf numFmtId="3" fontId="4" fillId="5" borderId="3" xfId="0" applyNumberFormat="1" applyFont="1" applyFill="1" applyBorder="1" applyAlignment="1">
      <alignment horizontal="right"/>
    </xf>
    <xf numFmtId="0" fontId="4" fillId="12" borderId="4" xfId="0" applyFont="1" applyFill="1" applyBorder="1" applyAlignment="1">
      <alignment horizontal="left" vertical="center" wrapText="1"/>
    </xf>
    <xf numFmtId="3" fontId="4" fillId="12" borderId="3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 vertical="center" wrapText="1"/>
    </xf>
    <xf numFmtId="3" fontId="8" fillId="2" borderId="3" xfId="0" applyNumberFormat="1" applyFont="1" applyFill="1" applyBorder="1" applyAlignment="1">
      <alignment horizontal="right"/>
    </xf>
    <xf numFmtId="0" fontId="15" fillId="8" borderId="3" xfId="0" applyFont="1" applyFill="1" applyBorder="1" applyAlignment="1">
      <alignment horizontal="left" vertical="center" wrapText="1"/>
    </xf>
    <xf numFmtId="3" fontId="15" fillId="8" borderId="3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3" fontId="9" fillId="6" borderId="3" xfId="0" applyNumberFormat="1" applyFont="1" applyFill="1" applyBorder="1"/>
    <xf numFmtId="3" fontId="6" fillId="13" borderId="3" xfId="0" applyNumberFormat="1" applyFont="1" applyFill="1" applyBorder="1" applyAlignment="1">
      <alignment horizontal="right"/>
    </xf>
    <xf numFmtId="4" fontId="6" fillId="13" borderId="3" xfId="0" applyNumberFormat="1" applyFont="1" applyFill="1" applyBorder="1" applyAlignment="1">
      <alignment horizontal="right"/>
    </xf>
    <xf numFmtId="4" fontId="5" fillId="13" borderId="3" xfId="0" applyNumberFormat="1" applyFont="1" applyFill="1" applyBorder="1"/>
    <xf numFmtId="164" fontId="4" fillId="0" borderId="0" xfId="3" applyFont="1" applyAlignment="1">
      <alignment horizontal="center" vertical="center" wrapText="1"/>
    </xf>
    <xf numFmtId="164" fontId="4" fillId="5" borderId="3" xfId="3" applyFont="1" applyFill="1" applyBorder="1" applyAlignment="1">
      <alignment horizontal="right"/>
    </xf>
    <xf numFmtId="164" fontId="4" fillId="12" borderId="4" xfId="3" applyFont="1" applyFill="1" applyBorder="1" applyAlignment="1">
      <alignment horizontal="right"/>
    </xf>
    <xf numFmtId="164" fontId="8" fillId="2" borderId="3" xfId="3" applyFont="1" applyFill="1" applyBorder="1" applyAlignment="1">
      <alignment horizontal="right"/>
    </xf>
    <xf numFmtId="164" fontId="7" fillId="2" borderId="3" xfId="3" applyFont="1" applyFill="1" applyBorder="1" applyAlignment="1">
      <alignment horizontal="right"/>
    </xf>
    <xf numFmtId="164" fontId="7" fillId="2" borderId="4" xfId="3" applyFont="1" applyFill="1" applyBorder="1" applyAlignment="1">
      <alignment horizontal="right"/>
    </xf>
    <xf numFmtId="164" fontId="15" fillId="8" borderId="3" xfId="3" applyFont="1" applyFill="1" applyBorder="1" applyAlignment="1">
      <alignment horizontal="right"/>
    </xf>
    <xf numFmtId="164" fontId="4" fillId="2" borderId="4" xfId="3" applyFont="1" applyFill="1" applyBorder="1" applyAlignment="1">
      <alignment horizontal="right"/>
    </xf>
    <xf numFmtId="164" fontId="5" fillId="0" borderId="0" xfId="3" applyFont="1"/>
    <xf numFmtId="164" fontId="9" fillId="0" borderId="0" xfId="3" applyFont="1" applyAlignment="1">
      <alignment vertical="top" wrapText="1"/>
    </xf>
    <xf numFmtId="165" fontId="4" fillId="0" borderId="0" xfId="3" applyNumberFormat="1" applyFont="1" applyAlignment="1">
      <alignment horizontal="center" vertical="center" wrapText="1"/>
    </xf>
    <xf numFmtId="165" fontId="4" fillId="3" borderId="3" xfId="3" applyNumberFormat="1" applyFont="1" applyFill="1" applyBorder="1" applyAlignment="1">
      <alignment horizontal="center" vertical="center" wrapText="1"/>
    </xf>
    <xf numFmtId="165" fontId="4" fillId="9" borderId="4" xfId="3" applyNumberFormat="1" applyFont="1" applyFill="1" applyBorder="1" applyAlignment="1">
      <alignment horizontal="right"/>
    </xf>
    <xf numFmtId="165" fontId="4" fillId="5" borderId="3" xfId="3" applyNumberFormat="1" applyFont="1" applyFill="1" applyBorder="1" applyAlignment="1">
      <alignment horizontal="right"/>
    </xf>
    <xf numFmtId="165" fontId="4" fillId="12" borderId="4" xfId="3" applyNumberFormat="1" applyFont="1" applyFill="1" applyBorder="1" applyAlignment="1">
      <alignment horizontal="right"/>
    </xf>
    <xf numFmtId="165" fontId="8" fillId="2" borderId="3" xfId="3" applyNumberFormat="1" applyFont="1" applyFill="1" applyBorder="1" applyAlignment="1">
      <alignment horizontal="right"/>
    </xf>
    <xf numFmtId="165" fontId="15" fillId="8" borderId="3" xfId="3" applyNumberFormat="1" applyFont="1" applyFill="1" applyBorder="1" applyAlignment="1">
      <alignment horizontal="right"/>
    </xf>
    <xf numFmtId="165" fontId="4" fillId="5" borderId="4" xfId="3" applyNumberFormat="1" applyFont="1" applyFill="1" applyBorder="1" applyAlignment="1">
      <alignment horizontal="right"/>
    </xf>
    <xf numFmtId="165" fontId="4" fillId="2" borderId="4" xfId="3" applyNumberFormat="1" applyFont="1" applyFill="1" applyBorder="1" applyAlignment="1">
      <alignment horizontal="right"/>
    </xf>
    <xf numFmtId="165" fontId="5" fillId="0" borderId="0" xfId="3" applyNumberFormat="1" applyFont="1"/>
    <xf numFmtId="165" fontId="9" fillId="0" borderId="0" xfId="3" applyNumberFormat="1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4" fontId="4" fillId="2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 wrapText="1"/>
    </xf>
    <xf numFmtId="4" fontId="4" fillId="2" borderId="4" xfId="0" applyNumberFormat="1" applyFont="1" applyFill="1" applyBorder="1" applyAlignment="1">
      <alignment horizontal="right"/>
    </xf>
    <xf numFmtId="4" fontId="0" fillId="0" borderId="0" xfId="0" applyNumberFormat="1"/>
    <xf numFmtId="4" fontId="4" fillId="10" borderId="3" xfId="0" applyNumberFormat="1" applyFont="1" applyFill="1" applyBorder="1" applyAlignment="1">
      <alignment horizontal="right"/>
    </xf>
    <xf numFmtId="0" fontId="3" fillId="0" borderId="3" xfId="0" quotePrefix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0" borderId="3" xfId="0" quotePrefix="1" applyFont="1" applyBorder="1" applyAlignment="1">
      <alignment horizontal="center" vertical="center" wrapText="1"/>
    </xf>
    <xf numFmtId="164" fontId="15" fillId="8" borderId="3" xfId="3" applyNumberFormat="1" applyFont="1" applyFill="1" applyBorder="1" applyAlignment="1">
      <alignment horizontal="right"/>
    </xf>
    <xf numFmtId="164" fontId="4" fillId="12" borderId="4" xfId="3" applyNumberFormat="1" applyFont="1" applyFill="1" applyBorder="1" applyAlignment="1">
      <alignment horizontal="right"/>
    </xf>
    <xf numFmtId="0" fontId="8" fillId="14" borderId="3" xfId="0" applyFont="1" applyFill="1" applyBorder="1" applyAlignment="1">
      <alignment horizontal="left" vertical="center" wrapText="1"/>
    </xf>
    <xf numFmtId="165" fontId="8" fillId="14" borderId="3" xfId="3" applyNumberFormat="1" applyFont="1" applyFill="1" applyBorder="1" applyAlignment="1">
      <alignment horizontal="right"/>
    </xf>
    <xf numFmtId="164" fontId="8" fillId="14" borderId="3" xfId="3" applyFont="1" applyFill="1" applyBorder="1" applyAlignment="1">
      <alignment horizontal="right"/>
    </xf>
    <xf numFmtId="3" fontId="8" fillId="14" borderId="3" xfId="0" applyNumberFormat="1" applyFont="1" applyFill="1" applyBorder="1" applyAlignment="1">
      <alignment horizontal="right"/>
    </xf>
    <xf numFmtId="164" fontId="8" fillId="2" borderId="3" xfId="3" applyNumberFormat="1" applyFont="1" applyFill="1" applyBorder="1" applyAlignment="1">
      <alignment horizontal="right"/>
    </xf>
    <xf numFmtId="164" fontId="8" fillId="14" borderId="3" xfId="3" applyNumberFormat="1" applyFont="1" applyFill="1" applyBorder="1" applyAlignment="1">
      <alignment horizontal="right"/>
    </xf>
    <xf numFmtId="164" fontId="4" fillId="5" borderId="3" xfId="3" applyNumberFormat="1" applyFont="1" applyFill="1" applyBorder="1" applyAlignment="1">
      <alignment horizontal="right"/>
    </xf>
    <xf numFmtId="164" fontId="4" fillId="9" borderId="4" xfId="3" applyNumberFormat="1" applyFont="1" applyFill="1" applyBorder="1" applyAlignment="1">
      <alignment horizontal="right"/>
    </xf>
    <xf numFmtId="165" fontId="4" fillId="2" borderId="3" xfId="3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4" fillId="0" borderId="3" xfId="0" quotePrefix="1" applyFont="1" applyBorder="1" applyAlignment="1">
      <alignment horizontal="left" vertical="center"/>
    </xf>
    <xf numFmtId="0" fontId="3" fillId="0" borderId="3" xfId="0" quotePrefix="1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wrapText="1"/>
    </xf>
    <xf numFmtId="0" fontId="3" fillId="3" borderId="3" xfId="0" quotePrefix="1" applyFont="1" applyFill="1" applyBorder="1" applyAlignment="1">
      <alignment horizontal="left" vertical="center" wrapText="1"/>
    </xf>
    <xf numFmtId="0" fontId="4" fillId="3" borderId="3" xfId="0" quotePrefix="1" applyFont="1" applyFill="1" applyBorder="1" applyAlignment="1">
      <alignment horizontal="left" vertical="center" wrapText="1"/>
    </xf>
    <xf numFmtId="0" fontId="4" fillId="0" borderId="3" xfId="0" quotePrefix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3" borderId="3" xfId="0" quotePrefix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left" vertical="center" wrapText="1"/>
    </xf>
    <xf numFmtId="0" fontId="8" fillId="14" borderId="2" xfId="0" applyFont="1" applyFill="1" applyBorder="1" applyAlignment="1">
      <alignment horizontal="left" vertical="center" wrapText="1"/>
    </xf>
    <xf numFmtId="0" fontId="8" fillId="14" borderId="4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12" borderId="2" xfId="0" applyFont="1" applyFill="1" applyBorder="1" applyAlignment="1">
      <alignment horizontal="left" vertical="center" wrapText="1"/>
    </xf>
    <xf numFmtId="0" fontId="4" fillId="1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left" vertical="center" wrapText="1"/>
    </xf>
    <xf numFmtId="49" fontId="4" fillId="9" borderId="2" xfId="0" applyNumberFormat="1" applyFont="1" applyFill="1" applyBorder="1" applyAlignment="1">
      <alignment horizontal="left" vertical="center" wrapText="1"/>
    </xf>
    <xf numFmtId="49" fontId="4" fillId="9" borderId="4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horizontal="left" vertical="center" wrapText="1"/>
    </xf>
    <xf numFmtId="0" fontId="15" fillId="8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8">
    <cellStyle name="Comma" xfId="3" builtinId="3"/>
    <cellStyle name="Comma 2" xfId="5" xr:uid="{00000000-0005-0000-0000-000001000000}"/>
    <cellStyle name="Normal" xfId="0" builtinId="0"/>
    <cellStyle name="Normal 2" xfId="4" xr:uid="{00000000-0005-0000-0000-000003000000}"/>
    <cellStyle name="Obično_List4" xfId="1" xr:uid="{00000000-0005-0000-0000-000004000000}"/>
    <cellStyle name="Percent 2" xfId="6" xr:uid="{00000000-0005-0000-0000-000005000000}"/>
    <cellStyle name="SAPBEXHLevel3" xfId="2" xr:uid="{00000000-0005-0000-0000-000006000000}"/>
    <cellStyle name="SAPBEXstdData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7"/>
  <sheetViews>
    <sheetView zoomScale="70" zoomScaleNormal="70" workbookViewId="0">
      <selection activeCell="R19" sqref="R19"/>
    </sheetView>
  </sheetViews>
  <sheetFormatPr defaultColWidth="9.140625" defaultRowHeight="15.75" x14ac:dyDescent="0.25"/>
  <cols>
    <col min="1" max="5" width="9.140625" style="37"/>
    <col min="6" max="6" width="20.7109375" style="37" customWidth="1"/>
    <col min="7" max="10" width="25.140625" style="37" customWidth="1"/>
    <col min="11" max="12" width="14.140625" style="37" customWidth="1"/>
    <col min="13" max="13" width="25.28515625" style="37" customWidth="1"/>
    <col min="14" max="14" width="16.85546875" style="37" bestFit="1" customWidth="1"/>
    <col min="15" max="15" width="13.140625" style="37" bestFit="1" customWidth="1"/>
    <col min="16" max="16384" width="9.140625" style="37"/>
  </cols>
  <sheetData>
    <row r="1" spans="2:15" ht="56.25" customHeight="1" x14ac:dyDescent="0.25">
      <c r="B1" s="198" t="s">
        <v>233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38"/>
    </row>
    <row r="2" spans="2:15" ht="18" customHeight="1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2:15" ht="15.75" customHeight="1" x14ac:dyDescent="0.25">
      <c r="B3" s="198" t="s">
        <v>14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39"/>
    </row>
    <row r="4" spans="2:15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39"/>
    </row>
    <row r="5" spans="2:15" ht="18" customHeight="1" x14ac:dyDescent="0.25">
      <c r="B5" s="198" t="s">
        <v>60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40"/>
    </row>
    <row r="6" spans="2:15" ht="18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0"/>
    </row>
    <row r="7" spans="2:15" ht="18" customHeight="1" x14ac:dyDescent="0.25">
      <c r="B7" s="211" t="s">
        <v>68</v>
      </c>
      <c r="C7" s="211"/>
      <c r="D7" s="211"/>
      <c r="E7" s="211"/>
      <c r="F7" s="211"/>
      <c r="G7" s="43"/>
      <c r="H7" s="44"/>
      <c r="I7" s="44"/>
      <c r="J7" s="44"/>
      <c r="K7" s="45"/>
      <c r="L7" s="45"/>
    </row>
    <row r="8" spans="2:15" ht="47.25" x14ac:dyDescent="0.25">
      <c r="B8" s="206" t="s">
        <v>8</v>
      </c>
      <c r="C8" s="206"/>
      <c r="D8" s="206"/>
      <c r="E8" s="206"/>
      <c r="F8" s="206"/>
      <c r="G8" s="186" t="s">
        <v>229</v>
      </c>
      <c r="H8" s="186" t="s">
        <v>230</v>
      </c>
      <c r="I8" s="186" t="s">
        <v>231</v>
      </c>
      <c r="J8" s="186" t="s">
        <v>232</v>
      </c>
      <c r="K8" s="94" t="s">
        <v>30</v>
      </c>
      <c r="L8" s="184" t="s">
        <v>30</v>
      </c>
    </row>
    <row r="9" spans="2:15" ht="30.95" customHeight="1" x14ac:dyDescent="0.25">
      <c r="B9" s="207">
        <v>1</v>
      </c>
      <c r="C9" s="207"/>
      <c r="D9" s="207"/>
      <c r="E9" s="207"/>
      <c r="F9" s="207"/>
      <c r="G9" s="94">
        <v>2</v>
      </c>
      <c r="H9" s="46">
        <v>3</v>
      </c>
      <c r="I9" s="46">
        <v>4</v>
      </c>
      <c r="J9" s="46">
        <v>5</v>
      </c>
      <c r="K9" s="46" t="s">
        <v>209</v>
      </c>
      <c r="L9" s="46" t="s">
        <v>224</v>
      </c>
    </row>
    <row r="10" spans="2:15" x14ac:dyDescent="0.25">
      <c r="B10" s="202" t="s">
        <v>32</v>
      </c>
      <c r="C10" s="203"/>
      <c r="D10" s="203"/>
      <c r="E10" s="203"/>
      <c r="F10" s="204"/>
      <c r="G10" s="90">
        <f>' Račun prihoda i rashoda'!G11</f>
        <v>209160825.70000011</v>
      </c>
      <c r="H10" s="98">
        <f>' Račun prihoda i rashoda'!H11</f>
        <v>333478956</v>
      </c>
      <c r="I10" s="98">
        <f>' Račun prihoda i rashoda'!I11</f>
        <v>333478956</v>
      </c>
      <c r="J10" s="90">
        <f>' Račun prihoda i rashoda'!J11</f>
        <v>203545895.65000001</v>
      </c>
      <c r="K10" s="47">
        <f t="shared" ref="K10:K16" si="0">IFERROR(J10/G10*100,0)</f>
        <v>97.315496326231937</v>
      </c>
      <c r="L10" s="47">
        <f>IFERROR(J10/I10*100,0)</f>
        <v>61.037103537651717</v>
      </c>
    </row>
    <row r="11" spans="2:15" x14ac:dyDescent="0.25">
      <c r="B11" s="205" t="s">
        <v>31</v>
      </c>
      <c r="C11" s="204"/>
      <c r="D11" s="204"/>
      <c r="E11" s="204"/>
      <c r="F11" s="204"/>
      <c r="G11" s="90">
        <f>' Račun prihoda i rashoda'!G32</f>
        <v>0</v>
      </c>
      <c r="H11" s="98">
        <f>' Račun prihoda i rashoda'!H32</f>
        <v>0</v>
      </c>
      <c r="I11" s="98">
        <f>' Račun prihoda i rashoda'!I32</f>
        <v>0</v>
      </c>
      <c r="J11" s="90">
        <f>' Račun prihoda i rashoda'!J32</f>
        <v>0</v>
      </c>
      <c r="K11" s="47">
        <f t="shared" si="0"/>
        <v>0</v>
      </c>
      <c r="L11" s="47">
        <f t="shared" ref="L11:L16" si="1">IFERROR(J11/I11*100,0)</f>
        <v>0</v>
      </c>
    </row>
    <row r="12" spans="2:15" x14ac:dyDescent="0.25">
      <c r="B12" s="199" t="s">
        <v>0</v>
      </c>
      <c r="C12" s="200"/>
      <c r="D12" s="200"/>
      <c r="E12" s="200"/>
      <c r="F12" s="201"/>
      <c r="G12" s="91">
        <f>SUM(G10:G11)</f>
        <v>209160825.70000011</v>
      </c>
      <c r="H12" s="99">
        <f>SUM(H10:H11)</f>
        <v>333478956</v>
      </c>
      <c r="I12" s="99">
        <f>SUM(I10:I11)</f>
        <v>333478956</v>
      </c>
      <c r="J12" s="91">
        <f>SUM(J10:J11)</f>
        <v>203545895.65000001</v>
      </c>
      <c r="K12" s="42">
        <f t="shared" si="0"/>
        <v>97.315496326231937</v>
      </c>
      <c r="L12" s="42">
        <f t="shared" si="1"/>
        <v>61.037103537651717</v>
      </c>
      <c r="N12" s="65"/>
      <c r="O12" s="65"/>
    </row>
    <row r="13" spans="2:15" x14ac:dyDescent="0.25">
      <c r="B13" s="210" t="s">
        <v>33</v>
      </c>
      <c r="C13" s="203"/>
      <c r="D13" s="203"/>
      <c r="E13" s="203"/>
      <c r="F13" s="203"/>
      <c r="G13" s="90">
        <f>' Račun prihoda i rashoda'!G43</f>
        <v>208894596.28999999</v>
      </c>
      <c r="H13" s="98">
        <f>' Račun prihoda i rashoda'!H43</f>
        <v>331898349</v>
      </c>
      <c r="I13" s="98">
        <f>' Račun prihoda i rashoda'!I43</f>
        <v>331898349</v>
      </c>
      <c r="J13" s="90">
        <f>' Račun prihoda i rashoda'!J43</f>
        <v>201608020.94000003</v>
      </c>
      <c r="K13" s="47">
        <f t="shared" si="0"/>
        <v>96.511841148880507</v>
      </c>
      <c r="L13" s="47">
        <f t="shared" si="1"/>
        <v>60.743905942117252</v>
      </c>
    </row>
    <row r="14" spans="2:15" x14ac:dyDescent="0.25">
      <c r="B14" s="205" t="s">
        <v>34</v>
      </c>
      <c r="C14" s="204"/>
      <c r="D14" s="204"/>
      <c r="E14" s="204"/>
      <c r="F14" s="204"/>
      <c r="G14" s="90">
        <f>' Račun prihoda i rashoda'!G117</f>
        <v>241747.3</v>
      </c>
      <c r="H14" s="98">
        <f>' Račun prihoda i rashoda'!H117</f>
        <v>1949362</v>
      </c>
      <c r="I14" s="98">
        <f>' Račun prihoda i rashoda'!I117</f>
        <v>1949362</v>
      </c>
      <c r="J14" s="90">
        <f>' Račun prihoda i rashoda'!J117</f>
        <v>1913510.9</v>
      </c>
      <c r="K14" s="47">
        <f t="shared" si="0"/>
        <v>791.53351454183769</v>
      </c>
      <c r="L14" s="47">
        <f t="shared" si="1"/>
        <v>98.160880329051253</v>
      </c>
    </row>
    <row r="15" spans="2:15" x14ac:dyDescent="0.25">
      <c r="B15" s="213" t="s">
        <v>1</v>
      </c>
      <c r="C15" s="214"/>
      <c r="D15" s="214"/>
      <c r="E15" s="214"/>
      <c r="F15" s="215"/>
      <c r="G15" s="91">
        <f>SUM(G13:G14)</f>
        <v>209136343.59</v>
      </c>
      <c r="H15" s="99">
        <f>SUM(H13:H14)</f>
        <v>333847711</v>
      </c>
      <c r="I15" s="99">
        <f>SUM(I13:I14)</f>
        <v>333847711</v>
      </c>
      <c r="J15" s="91">
        <f>SUM(J13:J14)</f>
        <v>203521531.84000003</v>
      </c>
      <c r="K15" s="42">
        <f t="shared" si="0"/>
        <v>97.315238636376137</v>
      </c>
      <c r="L15" s="42">
        <f t="shared" si="1"/>
        <v>60.962386481661405</v>
      </c>
      <c r="M15" s="48"/>
    </row>
    <row r="16" spans="2:15" x14ac:dyDescent="0.25">
      <c r="B16" s="209" t="s">
        <v>2</v>
      </c>
      <c r="C16" s="200"/>
      <c r="D16" s="200"/>
      <c r="E16" s="200"/>
      <c r="F16" s="200"/>
      <c r="G16" s="92">
        <f>G12-G15</f>
        <v>24482.110000103712</v>
      </c>
      <c r="H16" s="100">
        <f>H12-H15</f>
        <v>-368755</v>
      </c>
      <c r="I16" s="100">
        <f>I12-I15</f>
        <v>-368755</v>
      </c>
      <c r="J16" s="92">
        <f>J12-J15</f>
        <v>24363.809999972582</v>
      </c>
      <c r="K16" s="42">
        <f t="shared" si="0"/>
        <v>99.516790014706118</v>
      </c>
      <c r="L16" s="42">
        <f t="shared" si="1"/>
        <v>-6.6070453281915045</v>
      </c>
    </row>
    <row r="17" spans="1:47" x14ac:dyDescent="0.25">
      <c r="B17" s="41"/>
      <c r="C17" s="49"/>
      <c r="D17" s="49"/>
      <c r="E17" s="49"/>
      <c r="F17" s="49"/>
      <c r="G17" s="173"/>
      <c r="H17" s="173"/>
      <c r="I17" s="173"/>
      <c r="J17" s="49"/>
      <c r="K17" s="50"/>
      <c r="L17" s="50"/>
      <c r="M17" s="50"/>
    </row>
    <row r="18" spans="1:47" ht="18" customHeight="1" x14ac:dyDescent="0.25">
      <c r="B18" s="211" t="s">
        <v>65</v>
      </c>
      <c r="C18" s="211"/>
      <c r="D18" s="211"/>
      <c r="E18" s="211"/>
      <c r="F18" s="211"/>
      <c r="G18" s="173"/>
      <c r="H18" s="173"/>
      <c r="I18" s="173"/>
      <c r="J18" s="49"/>
      <c r="K18" s="50"/>
      <c r="L18" s="50"/>
      <c r="M18" s="50"/>
    </row>
    <row r="19" spans="1:47" ht="47.25" customHeight="1" x14ac:dyDescent="0.25">
      <c r="B19" s="206" t="s">
        <v>8</v>
      </c>
      <c r="C19" s="206"/>
      <c r="D19" s="206"/>
      <c r="E19" s="206"/>
      <c r="F19" s="206"/>
      <c r="G19" s="186" t="s">
        <v>229</v>
      </c>
      <c r="H19" s="186" t="s">
        <v>230</v>
      </c>
      <c r="I19" s="186" t="s">
        <v>231</v>
      </c>
      <c r="J19" s="186" t="s">
        <v>232</v>
      </c>
      <c r="K19" s="186" t="s">
        <v>30</v>
      </c>
      <c r="L19" s="186" t="s">
        <v>30</v>
      </c>
    </row>
    <row r="20" spans="1:47" ht="29.1" customHeight="1" x14ac:dyDescent="0.25">
      <c r="B20" s="207">
        <v>1</v>
      </c>
      <c r="C20" s="207"/>
      <c r="D20" s="207"/>
      <c r="E20" s="207"/>
      <c r="F20" s="207"/>
      <c r="G20" s="174">
        <v>2</v>
      </c>
      <c r="H20" s="175">
        <v>3</v>
      </c>
      <c r="I20" s="175">
        <v>4</v>
      </c>
      <c r="J20" s="46">
        <v>4</v>
      </c>
      <c r="K20" s="46" t="s">
        <v>209</v>
      </c>
      <c r="L20" s="46" t="s">
        <v>224</v>
      </c>
    </row>
    <row r="21" spans="1:47" ht="15.75" customHeight="1" x14ac:dyDescent="0.25">
      <c r="B21" s="202" t="s">
        <v>35</v>
      </c>
      <c r="C21" s="202"/>
      <c r="D21" s="202"/>
      <c r="E21" s="202"/>
      <c r="F21" s="202"/>
      <c r="G21" s="90">
        <f>'Račun financiranja'!G11</f>
        <v>0</v>
      </c>
      <c r="H21" s="98">
        <f>'Račun financiranja'!H11</f>
        <v>0</v>
      </c>
      <c r="I21" s="98">
        <f>'Račun financiranja'!I11</f>
        <v>0</v>
      </c>
      <c r="J21" s="90">
        <f>'Račun financiranja'!J11</f>
        <v>0</v>
      </c>
      <c r="K21" s="47">
        <f t="shared" ref="K21:K27" si="2">IFERROR(J21/G21*100,0)</f>
        <v>0</v>
      </c>
      <c r="L21" s="47">
        <f>IFERROR(J21/I21*100,0)</f>
        <v>0</v>
      </c>
    </row>
    <row r="22" spans="1:47" x14ac:dyDescent="0.25">
      <c r="B22" s="202" t="s">
        <v>36</v>
      </c>
      <c r="C22" s="203"/>
      <c r="D22" s="203"/>
      <c r="E22" s="203"/>
      <c r="F22" s="203"/>
      <c r="G22" s="90">
        <f>'Račun financiranja'!G16</f>
        <v>0</v>
      </c>
      <c r="H22" s="98">
        <f>'Račun financiranja'!H16</f>
        <v>0</v>
      </c>
      <c r="I22" s="98">
        <f>'Račun financiranja'!I16</f>
        <v>0</v>
      </c>
      <c r="J22" s="90">
        <f>'Račun financiranja'!J16</f>
        <v>0</v>
      </c>
      <c r="K22" s="47">
        <f t="shared" si="2"/>
        <v>0</v>
      </c>
      <c r="L22" s="47">
        <f t="shared" ref="L22:L27" si="3">IFERROR(J22/I22*100,0)</f>
        <v>0</v>
      </c>
    </row>
    <row r="23" spans="1:47" ht="15" customHeight="1" x14ac:dyDescent="0.25">
      <c r="B23" s="212" t="s">
        <v>59</v>
      </c>
      <c r="C23" s="212"/>
      <c r="D23" s="212"/>
      <c r="E23" s="212"/>
      <c r="F23" s="212"/>
      <c r="G23" s="91">
        <f>+G21-G22</f>
        <v>0</v>
      </c>
      <c r="H23" s="99">
        <f>+H21-H22</f>
        <v>0</v>
      </c>
      <c r="I23" s="99">
        <f>+I21-I22</f>
        <v>0</v>
      </c>
      <c r="J23" s="91">
        <f>+J21-J22</f>
        <v>0</v>
      </c>
      <c r="K23" s="42">
        <f t="shared" si="2"/>
        <v>0</v>
      </c>
      <c r="L23" s="42">
        <f t="shared" si="3"/>
        <v>0</v>
      </c>
    </row>
    <row r="24" spans="1:47" s="52" customFormat="1" ht="15" customHeight="1" x14ac:dyDescent="0.25">
      <c r="A24" s="37"/>
      <c r="B24" s="202" t="s">
        <v>20</v>
      </c>
      <c r="C24" s="203"/>
      <c r="D24" s="203"/>
      <c r="E24" s="203"/>
      <c r="F24" s="203"/>
      <c r="G24" s="176">
        <v>2401914.2200000002</v>
      </c>
      <c r="H24" s="177">
        <v>2209633</v>
      </c>
      <c r="I24" s="177">
        <v>2209633</v>
      </c>
      <c r="J24" s="93">
        <v>2532166.58</v>
      </c>
      <c r="K24" s="47">
        <f t="shared" si="2"/>
        <v>105.42285644155936</v>
      </c>
      <c r="L24" s="47">
        <f t="shared" si="3"/>
        <v>114.59670361548729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</row>
    <row r="25" spans="1:47" s="52" customFormat="1" ht="15" customHeight="1" x14ac:dyDescent="0.25">
      <c r="A25" s="37"/>
      <c r="B25" s="202" t="s">
        <v>64</v>
      </c>
      <c r="C25" s="203"/>
      <c r="D25" s="203"/>
      <c r="E25" s="203"/>
      <c r="F25" s="203"/>
      <c r="G25" s="176">
        <v>-2426396.33</v>
      </c>
      <c r="H25" s="177">
        <v>-1840878</v>
      </c>
      <c r="I25" s="177">
        <v>-1840878</v>
      </c>
      <c r="J25" s="93">
        <v>-2556530.39</v>
      </c>
      <c r="K25" s="47">
        <f t="shared" si="2"/>
        <v>105.3632647886506</v>
      </c>
      <c r="L25" s="47">
        <f t="shared" si="3"/>
        <v>138.87560120768461</v>
      </c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</row>
    <row r="26" spans="1:47" s="54" customFormat="1" x14ac:dyDescent="0.25">
      <c r="A26" s="53"/>
      <c r="B26" s="212" t="s">
        <v>66</v>
      </c>
      <c r="C26" s="212"/>
      <c r="D26" s="212"/>
      <c r="E26" s="212"/>
      <c r="F26" s="212"/>
      <c r="G26" s="91">
        <f>G24+G25</f>
        <v>-24482.10999999987</v>
      </c>
      <c r="H26" s="99">
        <f>H24+H25</f>
        <v>368755</v>
      </c>
      <c r="I26" s="99">
        <f>I24+I25</f>
        <v>368755</v>
      </c>
      <c r="J26" s="91">
        <f>J24+J25</f>
        <v>-24363.810000000056</v>
      </c>
      <c r="K26" s="42">
        <f t="shared" si="2"/>
        <v>99.516790015240446</v>
      </c>
      <c r="L26" s="42">
        <f t="shared" si="3"/>
        <v>-6.6070453281989545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</row>
    <row r="27" spans="1:47" x14ac:dyDescent="0.25">
      <c r="B27" s="208" t="s">
        <v>67</v>
      </c>
      <c r="C27" s="208"/>
      <c r="D27" s="208"/>
      <c r="E27" s="208"/>
      <c r="F27" s="208"/>
      <c r="G27" s="178">
        <f>G16+G23+G26</f>
        <v>1.0384246706962585E-7</v>
      </c>
      <c r="H27" s="178">
        <f>H16+H23+H26</f>
        <v>0</v>
      </c>
      <c r="I27" s="178">
        <f>I16+I23+I26</f>
        <v>0</v>
      </c>
      <c r="J27" s="97">
        <f>J16+J23+J26</f>
        <v>-2.7474015951156616E-8</v>
      </c>
      <c r="K27" s="42">
        <f t="shared" si="2"/>
        <v>-26.457399103139011</v>
      </c>
      <c r="L27" s="42">
        <f t="shared" si="3"/>
        <v>0</v>
      </c>
    </row>
    <row r="30" spans="1:47" x14ac:dyDescent="0.25">
      <c r="H30" s="48"/>
    </row>
    <row r="37" spans="2:12" x14ac:dyDescent="0.25"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</row>
  </sheetData>
  <mergeCells count="23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15:F15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51"/>
  <sheetViews>
    <sheetView topLeftCell="A122" zoomScale="85" zoomScaleNormal="85" workbookViewId="0">
      <selection activeCell="A140" sqref="A140:XFD140"/>
    </sheetView>
  </sheetViews>
  <sheetFormatPr defaultColWidth="9.140625" defaultRowHeight="15.75" x14ac:dyDescent="0.25"/>
  <cols>
    <col min="1" max="1" width="9.140625" style="37"/>
    <col min="2" max="2" width="4.7109375" style="37" customWidth="1"/>
    <col min="3" max="3" width="5.5703125" style="37" customWidth="1"/>
    <col min="4" max="4" width="5.140625" style="37" customWidth="1"/>
    <col min="5" max="5" width="6.42578125" style="37" customWidth="1"/>
    <col min="6" max="6" width="44.7109375" style="37" customWidth="1"/>
    <col min="7" max="10" width="16.7109375" style="65" customWidth="1"/>
    <col min="11" max="11" width="11.7109375" style="37" customWidth="1"/>
    <col min="12" max="12" width="12.85546875" style="37" customWidth="1"/>
    <col min="13" max="16384" width="9.140625" style="37"/>
  </cols>
  <sheetData>
    <row r="1" spans="2:12" x14ac:dyDescent="0.25">
      <c r="B1" s="41"/>
      <c r="C1" s="41"/>
      <c r="D1" s="41"/>
      <c r="E1" s="41"/>
      <c r="F1" s="41"/>
      <c r="G1" s="56"/>
      <c r="H1" s="56"/>
      <c r="I1" s="56"/>
      <c r="J1" s="56"/>
      <c r="K1" s="41"/>
      <c r="L1" s="41"/>
    </row>
    <row r="2" spans="2:12" ht="15.75" customHeight="1" x14ac:dyDescent="0.25">
      <c r="B2" s="198" t="s">
        <v>14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2:12" x14ac:dyDescent="0.25">
      <c r="B3" s="41"/>
      <c r="C3" s="41"/>
      <c r="D3" s="41"/>
      <c r="E3" s="41"/>
      <c r="F3" s="41"/>
      <c r="G3" s="56"/>
      <c r="H3" s="56"/>
      <c r="I3" s="56"/>
      <c r="J3" s="57"/>
      <c r="K3" s="39"/>
      <c r="L3" s="39"/>
    </row>
    <row r="4" spans="2:12" ht="15.75" customHeight="1" x14ac:dyDescent="0.25">
      <c r="B4" s="198" t="s">
        <v>62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</row>
    <row r="5" spans="2:12" x14ac:dyDescent="0.25">
      <c r="B5" s="111"/>
      <c r="C5" s="111"/>
      <c r="D5" s="111"/>
      <c r="E5" s="111"/>
      <c r="F5" s="111"/>
      <c r="G5" s="56"/>
      <c r="H5" s="56"/>
      <c r="I5" s="56"/>
      <c r="J5" s="57"/>
      <c r="K5" s="39"/>
      <c r="L5" s="39"/>
    </row>
    <row r="6" spans="2:12" ht="15.75" customHeight="1" x14ac:dyDescent="0.25">
      <c r="B6" s="198" t="s">
        <v>45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</row>
    <row r="7" spans="2:12" x14ac:dyDescent="0.25">
      <c r="B7" s="111"/>
      <c r="C7" s="111"/>
      <c r="D7" s="111"/>
      <c r="E7" s="111"/>
      <c r="F7" s="111"/>
      <c r="G7" s="56"/>
      <c r="H7" s="56"/>
      <c r="I7" s="56"/>
      <c r="J7" s="57"/>
      <c r="K7" s="39"/>
      <c r="L7" s="39"/>
    </row>
    <row r="8" spans="2:12" ht="67.5" customHeight="1" x14ac:dyDescent="0.25">
      <c r="B8" s="216" t="s">
        <v>8</v>
      </c>
      <c r="C8" s="217"/>
      <c r="D8" s="217"/>
      <c r="E8" s="217"/>
      <c r="F8" s="218"/>
      <c r="G8" s="28" t="s">
        <v>229</v>
      </c>
      <c r="H8" s="28" t="s">
        <v>230</v>
      </c>
      <c r="I8" s="28" t="s">
        <v>231</v>
      </c>
      <c r="J8" s="28" t="s">
        <v>232</v>
      </c>
      <c r="K8" s="51" t="s">
        <v>30</v>
      </c>
      <c r="L8" s="51" t="s">
        <v>30</v>
      </c>
    </row>
    <row r="9" spans="2:12" x14ac:dyDescent="0.25">
      <c r="B9" s="216">
        <v>1</v>
      </c>
      <c r="C9" s="217"/>
      <c r="D9" s="217"/>
      <c r="E9" s="217"/>
      <c r="F9" s="218"/>
      <c r="G9" s="58">
        <v>2</v>
      </c>
      <c r="H9" s="58">
        <v>3</v>
      </c>
      <c r="I9" s="58">
        <v>4</v>
      </c>
      <c r="J9" s="58" t="s">
        <v>207</v>
      </c>
      <c r="K9" s="51" t="s">
        <v>209</v>
      </c>
      <c r="L9" s="51" t="s">
        <v>224</v>
      </c>
    </row>
    <row r="10" spans="2:12" x14ac:dyDescent="0.25">
      <c r="B10" s="59"/>
      <c r="C10" s="59"/>
      <c r="D10" s="59"/>
      <c r="E10" s="59"/>
      <c r="F10" s="59" t="s">
        <v>58</v>
      </c>
      <c r="G10" s="60">
        <f>+G11+G32</f>
        <v>209160825.70000011</v>
      </c>
      <c r="H10" s="61">
        <f>+H11+H32</f>
        <v>333478956</v>
      </c>
      <c r="I10" s="61">
        <f>+I11+I32</f>
        <v>333478956</v>
      </c>
      <c r="J10" s="60">
        <f>+J11+J32</f>
        <v>203545895.65000001</v>
      </c>
      <c r="K10" s="62">
        <f>IFERROR(J10/G10*100,0)</f>
        <v>97.315496326231937</v>
      </c>
      <c r="L10" s="62">
        <f>IFERROR(J10/I10*100,0)</f>
        <v>61.037103537651717</v>
      </c>
    </row>
    <row r="11" spans="2:12" x14ac:dyDescent="0.25">
      <c r="B11" s="59">
        <v>6</v>
      </c>
      <c r="C11" s="59"/>
      <c r="D11" s="59"/>
      <c r="E11" s="59"/>
      <c r="F11" s="59" t="s">
        <v>3</v>
      </c>
      <c r="G11" s="63">
        <f>G12+G22+G28</f>
        <v>209160825.70000011</v>
      </c>
      <c r="H11" s="103">
        <f t="shared" ref="H11:J11" si="0">H12+H22+H28</f>
        <v>333478956</v>
      </c>
      <c r="I11" s="103">
        <f t="shared" si="0"/>
        <v>333478956</v>
      </c>
      <c r="J11" s="63">
        <f t="shared" si="0"/>
        <v>203545895.65000001</v>
      </c>
      <c r="K11" s="62">
        <f>IFERROR(J11/G11*100,0)</f>
        <v>97.315496326231937</v>
      </c>
      <c r="L11" s="62">
        <f t="shared" ref="L11:L38" si="1">IFERROR(J11/I11*100,0)</f>
        <v>61.037103537651717</v>
      </c>
    </row>
    <row r="12" spans="2:12" ht="31.5" x14ac:dyDescent="0.25">
      <c r="B12" s="116"/>
      <c r="C12" s="117">
        <v>63</v>
      </c>
      <c r="D12" s="117"/>
      <c r="E12" s="117"/>
      <c r="F12" s="117" t="s">
        <v>18</v>
      </c>
      <c r="G12" s="118">
        <f>G13+G19</f>
        <v>16062</v>
      </c>
      <c r="H12" s="119">
        <f>H13+H19</f>
        <v>0</v>
      </c>
      <c r="I12" s="119">
        <f>I13+I19</f>
        <v>0</v>
      </c>
      <c r="J12" s="118">
        <f>J13+J16+J19</f>
        <v>16330.77</v>
      </c>
      <c r="K12" s="120">
        <f t="shared" ref="K12:K38" si="2">IFERROR(J12/G12*100,0)</f>
        <v>101.67332835263355</v>
      </c>
      <c r="L12" s="120">
        <f t="shared" si="1"/>
        <v>0</v>
      </c>
    </row>
    <row r="13" spans="2:12" x14ac:dyDescent="0.25">
      <c r="B13" s="121"/>
      <c r="C13" s="121"/>
      <c r="D13" s="121">
        <v>632</v>
      </c>
      <c r="E13" s="121"/>
      <c r="F13" s="121" t="s">
        <v>37</v>
      </c>
      <c r="G13" s="122">
        <f>SUM(G14:G15)</f>
        <v>15478</v>
      </c>
      <c r="H13" s="123">
        <f>SUM(H14:H15)</f>
        <v>0</v>
      </c>
      <c r="I13" s="123">
        <f>SUM(I14:I15)</f>
        <v>0</v>
      </c>
      <c r="J13" s="124">
        <f>SUM(J14:J15)</f>
        <v>15830.77</v>
      </c>
      <c r="K13" s="125">
        <f t="shared" si="2"/>
        <v>102.27917043545678</v>
      </c>
      <c r="L13" s="125">
        <f t="shared" si="1"/>
        <v>0</v>
      </c>
    </row>
    <row r="14" spans="2:12" x14ac:dyDescent="0.25">
      <c r="B14" s="66"/>
      <c r="C14" s="66"/>
      <c r="D14" s="66"/>
      <c r="E14" s="66">
        <v>6323</v>
      </c>
      <c r="F14" s="66" t="s">
        <v>147</v>
      </c>
      <c r="G14" s="114">
        <v>15478</v>
      </c>
      <c r="H14" s="113"/>
      <c r="I14" s="113"/>
      <c r="J14" s="114">
        <v>15830.77</v>
      </c>
      <c r="K14" s="67">
        <f t="shared" si="2"/>
        <v>102.27917043545678</v>
      </c>
      <c r="L14" s="67">
        <f t="shared" si="1"/>
        <v>0</v>
      </c>
    </row>
    <row r="15" spans="2:12" x14ac:dyDescent="0.25">
      <c r="B15" s="66"/>
      <c r="C15" s="66"/>
      <c r="D15" s="68"/>
      <c r="E15" s="66">
        <v>6324</v>
      </c>
      <c r="F15" s="66" t="s">
        <v>146</v>
      </c>
      <c r="G15" s="115"/>
      <c r="H15" s="113"/>
      <c r="I15" s="113"/>
      <c r="J15" s="115"/>
      <c r="K15" s="67">
        <f t="shared" si="2"/>
        <v>0</v>
      </c>
      <c r="L15" s="67">
        <f t="shared" si="1"/>
        <v>0</v>
      </c>
    </row>
    <row r="16" spans="2:12" x14ac:dyDescent="0.25">
      <c r="B16" s="121"/>
      <c r="C16" s="121"/>
      <c r="D16" s="121">
        <v>636</v>
      </c>
      <c r="E16" s="121"/>
      <c r="F16" s="121" t="s">
        <v>37</v>
      </c>
      <c r="G16" s="122">
        <f>SUM(G17:G18)</f>
        <v>15478</v>
      </c>
      <c r="H16" s="123">
        <f>SUM(H17:H18)</f>
        <v>0</v>
      </c>
      <c r="I16" s="123">
        <f>SUM(I17:I18)</f>
        <v>0</v>
      </c>
      <c r="J16" s="124">
        <f>SUM(J17:J18)</f>
        <v>500</v>
      </c>
      <c r="K16" s="125">
        <f t="shared" ref="K16:K18" si="3">IFERROR(J16/G16*100,0)</f>
        <v>3.2303915234526421</v>
      </c>
      <c r="L16" s="125">
        <f t="shared" ref="L16:L18" si="4">IFERROR(J16/I16*100,0)</f>
        <v>0</v>
      </c>
    </row>
    <row r="17" spans="2:12" x14ac:dyDescent="0.25">
      <c r="B17" s="66"/>
      <c r="C17" s="66"/>
      <c r="D17" s="66"/>
      <c r="E17" s="66">
        <v>6361</v>
      </c>
      <c r="F17" s="66" t="s">
        <v>235</v>
      </c>
      <c r="G17" s="114">
        <v>15478</v>
      </c>
      <c r="H17" s="113"/>
      <c r="I17" s="113"/>
      <c r="J17" s="114">
        <v>500</v>
      </c>
      <c r="K17" s="67">
        <f t="shared" si="3"/>
        <v>3.2303915234526421</v>
      </c>
      <c r="L17" s="67">
        <f t="shared" si="4"/>
        <v>0</v>
      </c>
    </row>
    <row r="18" spans="2:12" x14ac:dyDescent="0.25">
      <c r="B18" s="66"/>
      <c r="C18" s="66"/>
      <c r="D18" s="68"/>
      <c r="E18" s="66"/>
      <c r="F18" s="66"/>
      <c r="G18" s="115"/>
      <c r="H18" s="113"/>
      <c r="I18" s="113"/>
      <c r="J18" s="115"/>
      <c r="K18" s="67">
        <f t="shared" si="3"/>
        <v>0</v>
      </c>
      <c r="L18" s="67">
        <f t="shared" si="4"/>
        <v>0</v>
      </c>
    </row>
    <row r="19" spans="2:12" x14ac:dyDescent="0.25">
      <c r="B19" s="121"/>
      <c r="C19" s="121"/>
      <c r="D19" s="121">
        <v>639</v>
      </c>
      <c r="E19" s="121"/>
      <c r="F19" s="121" t="s">
        <v>202</v>
      </c>
      <c r="G19" s="122">
        <f>+G20+G21</f>
        <v>584</v>
      </c>
      <c r="H19" s="123">
        <f>+H20+H21</f>
        <v>0</v>
      </c>
      <c r="I19" s="123">
        <f>+I20+I21</f>
        <v>0</v>
      </c>
      <c r="J19" s="124">
        <f>+J20+J21</f>
        <v>0</v>
      </c>
      <c r="K19" s="125"/>
      <c r="L19" s="125">
        <f t="shared" si="1"/>
        <v>0</v>
      </c>
    </row>
    <row r="20" spans="2:12" x14ac:dyDescent="0.25">
      <c r="B20" s="66"/>
      <c r="C20" s="66"/>
      <c r="D20" s="68"/>
      <c r="E20" s="66">
        <v>6391</v>
      </c>
      <c r="F20" s="66" t="s">
        <v>200</v>
      </c>
      <c r="G20" s="115"/>
      <c r="H20" s="113"/>
      <c r="I20" s="113"/>
      <c r="J20" s="115"/>
      <c r="K20" s="67">
        <f>IFERROR(J20/G20*100,0)</f>
        <v>0</v>
      </c>
      <c r="L20" s="67">
        <f t="shared" si="1"/>
        <v>0</v>
      </c>
    </row>
    <row r="21" spans="2:12" x14ac:dyDescent="0.25">
      <c r="B21" s="66"/>
      <c r="C21" s="66"/>
      <c r="D21" s="68"/>
      <c r="E21" s="66">
        <v>6392</v>
      </c>
      <c r="F21" s="66" t="s">
        <v>201</v>
      </c>
      <c r="G21" s="115">
        <v>584</v>
      </c>
      <c r="H21" s="113"/>
      <c r="I21" s="113"/>
      <c r="J21" s="115"/>
      <c r="K21" s="67">
        <f>IFERROR(J21/G21*100,0)</f>
        <v>0</v>
      </c>
      <c r="L21" s="67">
        <f t="shared" si="1"/>
        <v>0</v>
      </c>
    </row>
    <row r="22" spans="2:12" ht="31.5" x14ac:dyDescent="0.25">
      <c r="B22" s="116"/>
      <c r="C22" s="117">
        <v>66</v>
      </c>
      <c r="D22" s="117"/>
      <c r="E22" s="117"/>
      <c r="F22" s="117" t="s">
        <v>21</v>
      </c>
      <c r="G22" s="118">
        <f>+G23+G26</f>
        <v>8420.11</v>
      </c>
      <c r="H22" s="119">
        <f>SUM(H23)</f>
        <v>13720</v>
      </c>
      <c r="I22" s="119">
        <f>SUM(I23)</f>
        <v>13720</v>
      </c>
      <c r="J22" s="118">
        <f>SUM(J23)</f>
        <v>11178.52</v>
      </c>
      <c r="K22" s="120">
        <f t="shared" si="2"/>
        <v>132.75978579852281</v>
      </c>
      <c r="L22" s="120">
        <f t="shared" si="1"/>
        <v>81.476093294460654</v>
      </c>
    </row>
    <row r="23" spans="2:12" x14ac:dyDescent="0.25">
      <c r="B23" s="121"/>
      <c r="C23" s="121"/>
      <c r="D23" s="121">
        <v>661</v>
      </c>
      <c r="E23" s="121"/>
      <c r="F23" s="121" t="s">
        <v>38</v>
      </c>
      <c r="G23" s="122">
        <f>SUM(G24:G25)</f>
        <v>8420.11</v>
      </c>
      <c r="H23" s="123">
        <f>SUM(H24:H25)</f>
        <v>13720</v>
      </c>
      <c r="I23" s="123">
        <f>SUM(I24:I25)</f>
        <v>13720</v>
      </c>
      <c r="J23" s="124">
        <f>SUM(J24:J25)</f>
        <v>11178.52</v>
      </c>
      <c r="K23" s="125">
        <f t="shared" si="2"/>
        <v>132.75978579852281</v>
      </c>
      <c r="L23" s="125">
        <f t="shared" si="1"/>
        <v>81.476093294460654</v>
      </c>
    </row>
    <row r="24" spans="2:12" x14ac:dyDescent="0.25">
      <c r="B24" s="66"/>
      <c r="C24" s="69"/>
      <c r="D24" s="68"/>
      <c r="E24" s="68">
        <v>6614</v>
      </c>
      <c r="F24" s="64" t="s">
        <v>39</v>
      </c>
      <c r="G24" s="115">
        <v>40</v>
      </c>
      <c r="H24" s="113">
        <v>620</v>
      </c>
      <c r="I24" s="113">
        <v>620</v>
      </c>
      <c r="J24" s="115">
        <v>565</v>
      </c>
      <c r="K24" s="67">
        <f t="shared" si="2"/>
        <v>1412.5</v>
      </c>
      <c r="L24" s="67">
        <f t="shared" si="1"/>
        <v>91.129032258064512</v>
      </c>
    </row>
    <row r="25" spans="2:12" x14ac:dyDescent="0.25">
      <c r="B25" s="66"/>
      <c r="C25" s="66"/>
      <c r="D25" s="68"/>
      <c r="E25" s="68">
        <v>6615</v>
      </c>
      <c r="F25" s="64" t="s">
        <v>152</v>
      </c>
      <c r="G25" s="115">
        <v>8380.11</v>
      </c>
      <c r="H25" s="113">
        <v>13100</v>
      </c>
      <c r="I25" s="113">
        <v>13100</v>
      </c>
      <c r="J25" s="115">
        <v>10613.52</v>
      </c>
      <c r="K25" s="67">
        <f t="shared" si="2"/>
        <v>126.65132080605146</v>
      </c>
      <c r="L25" s="67">
        <f t="shared" si="1"/>
        <v>81.019236641221383</v>
      </c>
    </row>
    <row r="26" spans="2:12" x14ac:dyDescent="0.25">
      <c r="B26" s="121"/>
      <c r="C26" s="121"/>
      <c r="D26" s="121">
        <v>663</v>
      </c>
      <c r="E26" s="121"/>
      <c r="F26" s="121" t="s">
        <v>163</v>
      </c>
      <c r="G26" s="122">
        <f>SUM(G27)</f>
        <v>0</v>
      </c>
      <c r="H26" s="123">
        <v>0</v>
      </c>
      <c r="I26" s="123">
        <v>0</v>
      </c>
      <c r="J26" s="124">
        <v>0</v>
      </c>
      <c r="K26" s="125">
        <f>IFERROR(J26/G26*100,0)</f>
        <v>0</v>
      </c>
      <c r="L26" s="125">
        <f t="shared" si="1"/>
        <v>0</v>
      </c>
    </row>
    <row r="27" spans="2:12" x14ac:dyDescent="0.25">
      <c r="B27" s="66"/>
      <c r="C27" s="66"/>
      <c r="D27" s="66"/>
      <c r="E27" s="66">
        <v>6632</v>
      </c>
      <c r="F27" s="66" t="s">
        <v>164</v>
      </c>
      <c r="G27" s="115">
        <v>0</v>
      </c>
      <c r="H27" s="113">
        <v>0</v>
      </c>
      <c r="I27" s="113">
        <v>0</v>
      </c>
      <c r="J27" s="115">
        <v>0</v>
      </c>
      <c r="K27" s="67">
        <f>IFERROR(J27/G27*100,0)</f>
        <v>0</v>
      </c>
      <c r="L27" s="67">
        <f t="shared" si="1"/>
        <v>0</v>
      </c>
    </row>
    <row r="28" spans="2:12" ht="30.75" customHeight="1" x14ac:dyDescent="0.25">
      <c r="B28" s="116"/>
      <c r="C28" s="117">
        <v>67</v>
      </c>
      <c r="D28" s="117"/>
      <c r="E28" s="117"/>
      <c r="F28" s="117" t="s">
        <v>148</v>
      </c>
      <c r="G28" s="118">
        <f>SUM(G29)</f>
        <v>209136343.59000009</v>
      </c>
      <c r="H28" s="119">
        <f>SUM(H29)</f>
        <v>333465236</v>
      </c>
      <c r="I28" s="119">
        <f>SUM(I29)</f>
        <v>333465236</v>
      </c>
      <c r="J28" s="118">
        <f>SUM(J29)</f>
        <v>203518386.36000001</v>
      </c>
      <c r="K28" s="120">
        <f t="shared" si="2"/>
        <v>97.313734603195627</v>
      </c>
      <c r="L28" s="120">
        <f t="shared" si="1"/>
        <v>61.031365308496511</v>
      </c>
    </row>
    <row r="29" spans="2:12" x14ac:dyDescent="0.25">
      <c r="B29" s="121"/>
      <c r="C29" s="121"/>
      <c r="D29" s="121">
        <v>671</v>
      </c>
      <c r="E29" s="121"/>
      <c r="F29" s="121" t="s">
        <v>149</v>
      </c>
      <c r="G29" s="122">
        <f>SUM(G30:G31)</f>
        <v>209136343.59000009</v>
      </c>
      <c r="H29" s="123">
        <f>SUM(H30:H31)</f>
        <v>333465236</v>
      </c>
      <c r="I29" s="123">
        <f>SUM(I30:I31)</f>
        <v>333465236</v>
      </c>
      <c r="J29" s="124">
        <f>SUM(J30:J31)</f>
        <v>203518386.36000001</v>
      </c>
      <c r="K29" s="125">
        <f t="shared" si="2"/>
        <v>97.313734603195627</v>
      </c>
      <c r="L29" s="125">
        <f t="shared" si="1"/>
        <v>61.031365308496511</v>
      </c>
    </row>
    <row r="30" spans="2:12" ht="31.5" x14ac:dyDescent="0.25">
      <c r="B30" s="66"/>
      <c r="C30" s="66"/>
      <c r="D30" s="66"/>
      <c r="E30" s="66">
        <v>6711</v>
      </c>
      <c r="F30" s="70" t="s">
        <v>150</v>
      </c>
      <c r="G30" s="115">
        <v>208894596.29000008</v>
      </c>
      <c r="H30" s="113">
        <v>331862636</v>
      </c>
      <c r="I30" s="113">
        <v>331862636</v>
      </c>
      <c r="J30" s="115">
        <v>201604875.46000001</v>
      </c>
      <c r="K30" s="67">
        <f t="shared" si="2"/>
        <v>96.510335375128591</v>
      </c>
      <c r="L30" s="67">
        <f t="shared" si="1"/>
        <v>60.749494998888643</v>
      </c>
    </row>
    <row r="31" spans="2:12" ht="31.5" x14ac:dyDescent="0.25">
      <c r="B31" s="66"/>
      <c r="C31" s="66"/>
      <c r="D31" s="66"/>
      <c r="E31" s="66">
        <v>6712</v>
      </c>
      <c r="F31" s="70" t="s">
        <v>151</v>
      </c>
      <c r="G31" s="115">
        <v>241747.3</v>
      </c>
      <c r="H31" s="113">
        <v>1602600</v>
      </c>
      <c r="I31" s="113">
        <v>1602600</v>
      </c>
      <c r="J31" s="115">
        <v>1913510.9</v>
      </c>
      <c r="K31" s="67">
        <f t="shared" si="2"/>
        <v>791.53351454183769</v>
      </c>
      <c r="L31" s="67">
        <f t="shared" si="1"/>
        <v>119.40040559091476</v>
      </c>
    </row>
    <row r="32" spans="2:12" x14ac:dyDescent="0.25">
      <c r="B32" s="59">
        <v>7</v>
      </c>
      <c r="C32" s="59"/>
      <c r="D32" s="59"/>
      <c r="E32" s="59"/>
      <c r="F32" s="59" t="s">
        <v>28</v>
      </c>
      <c r="G32" s="63">
        <f>G33+G36</f>
        <v>0</v>
      </c>
      <c r="H32" s="63">
        <f>H33+H36</f>
        <v>0</v>
      </c>
      <c r="I32" s="63">
        <f>I33+I36</f>
        <v>0</v>
      </c>
      <c r="J32" s="63">
        <f>J33+J36</f>
        <v>0</v>
      </c>
      <c r="K32" s="62">
        <f t="shared" si="2"/>
        <v>0</v>
      </c>
      <c r="L32" s="13">
        <f t="shared" si="1"/>
        <v>0</v>
      </c>
    </row>
    <row r="33" spans="2:12" ht="24.75" customHeight="1" x14ac:dyDescent="0.25">
      <c r="B33" s="116"/>
      <c r="C33" s="117">
        <v>71</v>
      </c>
      <c r="D33" s="117"/>
      <c r="E33" s="117"/>
      <c r="F33" s="117" t="s">
        <v>203</v>
      </c>
      <c r="G33" s="183">
        <f>+G34</f>
        <v>0</v>
      </c>
      <c r="H33" s="119">
        <v>0</v>
      </c>
      <c r="I33" s="119">
        <v>0</v>
      </c>
      <c r="J33" s="118">
        <f>SUM(J34)</f>
        <v>0</v>
      </c>
      <c r="K33" s="120">
        <f>IFERROR(J33/G33*100,0)</f>
        <v>0</v>
      </c>
      <c r="L33" s="120">
        <f t="shared" si="1"/>
        <v>0</v>
      </c>
    </row>
    <row r="34" spans="2:12" x14ac:dyDescent="0.25">
      <c r="B34" s="121"/>
      <c r="C34" s="121"/>
      <c r="D34" s="121">
        <v>711</v>
      </c>
      <c r="E34" s="121"/>
      <c r="F34" s="121" t="s">
        <v>204</v>
      </c>
      <c r="G34" s="122">
        <f>+G35</f>
        <v>0</v>
      </c>
      <c r="H34" s="123">
        <v>0</v>
      </c>
      <c r="I34" s="123">
        <v>0</v>
      </c>
      <c r="J34" s="124">
        <f>SUM(J35)</f>
        <v>0</v>
      </c>
      <c r="K34" s="125">
        <f>IFERROR(J34/G34*100,0)</f>
        <v>0</v>
      </c>
      <c r="L34" s="125">
        <f t="shared" si="1"/>
        <v>0</v>
      </c>
    </row>
    <row r="35" spans="2:12" x14ac:dyDescent="0.25">
      <c r="B35" s="69"/>
      <c r="C35" s="66"/>
      <c r="D35" s="68"/>
      <c r="E35" s="68">
        <v>7111</v>
      </c>
      <c r="F35" s="64" t="s">
        <v>205</v>
      </c>
      <c r="G35" s="71"/>
      <c r="H35" s="72">
        <v>0</v>
      </c>
      <c r="I35" s="72">
        <v>0</v>
      </c>
      <c r="J35" s="71"/>
      <c r="K35" s="67">
        <f>IFERROR(J35/G35*100,0)</f>
        <v>0</v>
      </c>
      <c r="L35" s="67">
        <f t="shared" si="1"/>
        <v>0</v>
      </c>
    </row>
    <row r="36" spans="2:12" ht="24.75" customHeight="1" x14ac:dyDescent="0.25">
      <c r="B36" s="116"/>
      <c r="C36" s="117">
        <v>72</v>
      </c>
      <c r="D36" s="117"/>
      <c r="E36" s="117"/>
      <c r="F36" s="117" t="s">
        <v>29</v>
      </c>
      <c r="G36" s="118">
        <f>+G37</f>
        <v>0</v>
      </c>
      <c r="H36" s="119">
        <f t="shared" ref="H36:J37" si="5">+H37</f>
        <v>0</v>
      </c>
      <c r="I36" s="119">
        <f t="shared" si="5"/>
        <v>0</v>
      </c>
      <c r="J36" s="118">
        <f t="shared" si="5"/>
        <v>0</v>
      </c>
      <c r="K36" s="120">
        <f t="shared" si="2"/>
        <v>0</v>
      </c>
      <c r="L36" s="120">
        <f t="shared" si="1"/>
        <v>0</v>
      </c>
    </row>
    <row r="37" spans="2:12" x14ac:dyDescent="0.25">
      <c r="B37" s="121"/>
      <c r="C37" s="121"/>
      <c r="D37" s="121">
        <v>721</v>
      </c>
      <c r="E37" s="121"/>
      <c r="F37" s="121" t="s">
        <v>40</v>
      </c>
      <c r="G37" s="122">
        <f>+G38</f>
        <v>0</v>
      </c>
      <c r="H37" s="123">
        <f t="shared" si="5"/>
        <v>0</v>
      </c>
      <c r="I37" s="123">
        <f t="shared" si="5"/>
        <v>0</v>
      </c>
      <c r="J37" s="124">
        <f t="shared" si="5"/>
        <v>0</v>
      </c>
      <c r="K37" s="125">
        <f t="shared" si="2"/>
        <v>0</v>
      </c>
      <c r="L37" s="125">
        <f t="shared" si="1"/>
        <v>0</v>
      </c>
    </row>
    <row r="38" spans="2:12" x14ac:dyDescent="0.25">
      <c r="B38" s="69"/>
      <c r="C38" s="66"/>
      <c r="D38" s="68"/>
      <c r="E38" s="68">
        <v>7212</v>
      </c>
      <c r="F38" s="64" t="s">
        <v>109</v>
      </c>
      <c r="G38" s="71"/>
      <c r="H38" s="72">
        <v>0</v>
      </c>
      <c r="I38" s="72">
        <v>0</v>
      </c>
      <c r="J38" s="71"/>
      <c r="K38" s="67">
        <f t="shared" si="2"/>
        <v>0</v>
      </c>
      <c r="L38" s="67">
        <f t="shared" si="1"/>
        <v>0</v>
      </c>
    </row>
    <row r="39" spans="2:12" x14ac:dyDescent="0.25">
      <c r="B39" s="111"/>
      <c r="C39" s="111"/>
      <c r="D39" s="111"/>
      <c r="E39" s="111"/>
      <c r="F39" s="111"/>
      <c r="G39" s="56"/>
      <c r="H39" s="73"/>
      <c r="I39" s="73"/>
      <c r="J39" s="57"/>
      <c r="K39" s="74"/>
      <c r="L39" s="74"/>
    </row>
    <row r="40" spans="2:12" ht="59.25" customHeight="1" x14ac:dyDescent="0.25">
      <c r="B40" s="216" t="s">
        <v>8</v>
      </c>
      <c r="C40" s="217"/>
      <c r="D40" s="217"/>
      <c r="E40" s="217"/>
      <c r="F40" s="218"/>
      <c r="G40" s="28" t="s">
        <v>229</v>
      </c>
      <c r="H40" s="28" t="s">
        <v>230</v>
      </c>
      <c r="I40" s="28" t="s">
        <v>231</v>
      </c>
      <c r="J40" s="28" t="s">
        <v>232</v>
      </c>
      <c r="K40" s="51" t="s">
        <v>30</v>
      </c>
      <c r="L40" s="51" t="s">
        <v>30</v>
      </c>
    </row>
    <row r="41" spans="2:12" x14ac:dyDescent="0.25">
      <c r="B41" s="216">
        <v>1</v>
      </c>
      <c r="C41" s="217"/>
      <c r="D41" s="217"/>
      <c r="E41" s="217"/>
      <c r="F41" s="218"/>
      <c r="G41" s="58">
        <v>2</v>
      </c>
      <c r="H41" s="58">
        <v>3</v>
      </c>
      <c r="I41" s="58">
        <v>4</v>
      </c>
      <c r="J41" s="58" t="s">
        <v>207</v>
      </c>
      <c r="K41" s="51" t="s">
        <v>209</v>
      </c>
      <c r="L41" s="51" t="s">
        <v>224</v>
      </c>
    </row>
    <row r="42" spans="2:12" x14ac:dyDescent="0.25">
      <c r="B42" s="1"/>
      <c r="C42" s="1"/>
      <c r="D42" s="1"/>
      <c r="E42" s="1"/>
      <c r="F42" s="1" t="s">
        <v>57</v>
      </c>
      <c r="G42" s="29">
        <f>G43+G117</f>
        <v>209136343.59</v>
      </c>
      <c r="H42" s="104">
        <f>H43+H117</f>
        <v>333847711</v>
      </c>
      <c r="I42" s="104">
        <f>I43+I117</f>
        <v>333847711</v>
      </c>
      <c r="J42" s="29">
        <f>J43+J117</f>
        <v>203521531.84000003</v>
      </c>
      <c r="K42" s="148">
        <f t="shared" ref="K42:K47" si="6">IFERROR(J42/G42*100,0)</f>
        <v>97.315238636376137</v>
      </c>
      <c r="L42" s="148">
        <f>IFERROR(J42/I42*100,0)</f>
        <v>60.962386481661405</v>
      </c>
    </row>
    <row r="43" spans="2:12" x14ac:dyDescent="0.25">
      <c r="B43" s="2">
        <v>3</v>
      </c>
      <c r="C43" s="2"/>
      <c r="D43" s="2"/>
      <c r="E43" s="2"/>
      <c r="F43" s="2" t="s">
        <v>4</v>
      </c>
      <c r="G43" s="30">
        <f>G44+G52+G84+G89+G99+G106+G113</f>
        <v>208894596.28999999</v>
      </c>
      <c r="H43" s="105">
        <f>H44+H52+H84+H89+H99+H106+H113</f>
        <v>331898349</v>
      </c>
      <c r="I43" s="105">
        <f>I44+I52+I84+I89+I99+I106+I113</f>
        <v>331898349</v>
      </c>
      <c r="J43" s="30">
        <f>J44+J52+J84+J89+J99+J106+J113</f>
        <v>201608020.94000003</v>
      </c>
      <c r="K43" s="3">
        <f t="shared" si="6"/>
        <v>96.511841148880507</v>
      </c>
      <c r="L43" s="3">
        <f t="shared" ref="L43:L106" si="7">IFERROR(J43/I43*100,0)</f>
        <v>60.743905942117252</v>
      </c>
    </row>
    <row r="44" spans="2:12" x14ac:dyDescent="0.25">
      <c r="B44" s="4"/>
      <c r="C44" s="5">
        <v>31</v>
      </c>
      <c r="D44" s="5"/>
      <c r="E44" s="5"/>
      <c r="F44" s="5" t="s">
        <v>5</v>
      </c>
      <c r="G44" s="31">
        <f>G45+G48+G50</f>
        <v>23485160.66</v>
      </c>
      <c r="H44" s="6">
        <f>H45+H48+H50</f>
        <v>49450116</v>
      </c>
      <c r="I44" s="6">
        <f>I45+I48+I50</f>
        <v>49450116</v>
      </c>
      <c r="J44" s="31">
        <f>J45+J48+J50</f>
        <v>23696893.57</v>
      </c>
      <c r="K44" s="7">
        <f t="shared" si="6"/>
        <v>100.90156040686841</v>
      </c>
      <c r="L44" s="7">
        <f t="shared" si="7"/>
        <v>47.920804816716711</v>
      </c>
    </row>
    <row r="45" spans="2:12" x14ac:dyDescent="0.25">
      <c r="B45" s="8"/>
      <c r="C45" s="8"/>
      <c r="D45" s="8">
        <v>311</v>
      </c>
      <c r="E45" s="8"/>
      <c r="F45" s="8" t="s">
        <v>41</v>
      </c>
      <c r="G45" s="32">
        <f>SUM(G46:G47)</f>
        <v>19675372.030000001</v>
      </c>
      <c r="H45" s="9">
        <f>SUM(H46:H47)</f>
        <v>41116100</v>
      </c>
      <c r="I45" s="9">
        <f>SUM(I46:I47)</f>
        <v>41116100</v>
      </c>
      <c r="J45" s="32">
        <f>SUM(J46:J47)</f>
        <v>19815417.220000003</v>
      </c>
      <c r="K45" s="10">
        <f t="shared" si="6"/>
        <v>100.71177912054962</v>
      </c>
      <c r="L45" s="10">
        <f t="shared" si="7"/>
        <v>48.193815123516096</v>
      </c>
    </row>
    <row r="46" spans="2:12" x14ac:dyDescent="0.25">
      <c r="B46" s="11"/>
      <c r="C46" s="11"/>
      <c r="D46" s="11"/>
      <c r="E46" s="11">
        <v>3111</v>
      </c>
      <c r="F46" s="11" t="s">
        <v>42</v>
      </c>
      <c r="G46" s="36">
        <v>19667280.600000001</v>
      </c>
      <c r="H46" s="12">
        <v>41110000</v>
      </c>
      <c r="I46" s="12">
        <v>41110000</v>
      </c>
      <c r="J46" s="36">
        <v>19807550.720000003</v>
      </c>
      <c r="K46" s="13">
        <f t="shared" si="6"/>
        <v>100.71321563388891</v>
      </c>
      <c r="L46" s="13">
        <f t="shared" si="7"/>
        <v>48.181830990026761</v>
      </c>
    </row>
    <row r="47" spans="2:12" x14ac:dyDescent="0.25">
      <c r="B47" s="11"/>
      <c r="C47" s="11"/>
      <c r="D47" s="11"/>
      <c r="E47" s="11">
        <v>3113</v>
      </c>
      <c r="F47" s="11" t="s">
        <v>117</v>
      </c>
      <c r="G47" s="36">
        <v>8091.43</v>
      </c>
      <c r="H47" s="12">
        <v>6100</v>
      </c>
      <c r="I47" s="12">
        <v>6100</v>
      </c>
      <c r="J47" s="36">
        <v>7866.5</v>
      </c>
      <c r="K47" s="13">
        <f t="shared" si="6"/>
        <v>97.220145264804856</v>
      </c>
      <c r="L47" s="13">
        <f t="shared" si="7"/>
        <v>128.95901639344262</v>
      </c>
    </row>
    <row r="48" spans="2:12" x14ac:dyDescent="0.25">
      <c r="B48" s="8"/>
      <c r="C48" s="8"/>
      <c r="D48" s="8">
        <v>312</v>
      </c>
      <c r="E48" s="8"/>
      <c r="F48" s="8" t="s">
        <v>118</v>
      </c>
      <c r="G48" s="32">
        <f>SUM(G49)</f>
        <v>812665.7</v>
      </c>
      <c r="H48" s="9">
        <f>SUM(H49)</f>
        <v>1581016</v>
      </c>
      <c r="I48" s="9">
        <f>SUM(I49)</f>
        <v>1581016</v>
      </c>
      <c r="J48" s="32">
        <f>SUM(J49)</f>
        <v>848392.91999999993</v>
      </c>
      <c r="K48" s="10">
        <f t="shared" ref="K48:K111" si="8">IFERROR(J48/G48*100,0)</f>
        <v>104.39629973308828</v>
      </c>
      <c r="L48" s="10">
        <f t="shared" si="7"/>
        <v>53.661248210011777</v>
      </c>
    </row>
    <row r="49" spans="2:12" x14ac:dyDescent="0.25">
      <c r="B49" s="11"/>
      <c r="C49" s="11"/>
      <c r="D49" s="11"/>
      <c r="E49" s="11">
        <v>3121</v>
      </c>
      <c r="F49" s="11" t="s">
        <v>118</v>
      </c>
      <c r="G49" s="36">
        <v>812665.7</v>
      </c>
      <c r="H49" s="12">
        <v>1581016</v>
      </c>
      <c r="I49" s="12">
        <v>1581016</v>
      </c>
      <c r="J49" s="36">
        <v>848392.91999999993</v>
      </c>
      <c r="K49" s="13">
        <f t="shared" si="8"/>
        <v>104.39629973308828</v>
      </c>
      <c r="L49" s="13">
        <f t="shared" si="7"/>
        <v>53.661248210011777</v>
      </c>
    </row>
    <row r="50" spans="2:12" x14ac:dyDescent="0.25">
      <c r="B50" s="8"/>
      <c r="C50" s="8"/>
      <c r="D50" s="8">
        <v>313</v>
      </c>
      <c r="E50" s="8"/>
      <c r="F50" s="8" t="s">
        <v>119</v>
      </c>
      <c r="G50" s="32">
        <f>SUM(G51:G51)</f>
        <v>2997122.93</v>
      </c>
      <c r="H50" s="9">
        <f>SUM(H51:H51)</f>
        <v>6753000</v>
      </c>
      <c r="I50" s="9">
        <f>SUM(I51:I51)</f>
        <v>6753000</v>
      </c>
      <c r="J50" s="32">
        <f>SUM(J51:J51)</f>
        <v>3033083.4299999997</v>
      </c>
      <c r="K50" s="10">
        <f t="shared" si="8"/>
        <v>101.19983400213751</v>
      </c>
      <c r="L50" s="10">
        <f t="shared" si="7"/>
        <v>44.914607285650817</v>
      </c>
    </row>
    <row r="51" spans="2:12" x14ac:dyDescent="0.25">
      <c r="B51" s="11"/>
      <c r="C51" s="11"/>
      <c r="D51" s="11"/>
      <c r="E51" s="11">
        <v>3132</v>
      </c>
      <c r="F51" s="11" t="s">
        <v>120</v>
      </c>
      <c r="G51" s="36">
        <v>2997122.93</v>
      </c>
      <c r="H51" s="12">
        <v>6753000</v>
      </c>
      <c r="I51" s="12">
        <v>6753000</v>
      </c>
      <c r="J51" s="36">
        <v>3033083.4299999997</v>
      </c>
      <c r="K51" s="13">
        <f t="shared" si="8"/>
        <v>101.19983400213751</v>
      </c>
      <c r="L51" s="13">
        <f t="shared" si="7"/>
        <v>44.914607285650817</v>
      </c>
    </row>
    <row r="52" spans="2:12" x14ac:dyDescent="0.25">
      <c r="B52" s="14"/>
      <c r="C52" s="14">
        <v>32</v>
      </c>
      <c r="D52" s="15"/>
      <c r="E52" s="15"/>
      <c r="F52" s="14" t="s">
        <v>15</v>
      </c>
      <c r="G52" s="31">
        <f>G53+G58+G64+G74+G76</f>
        <v>4696151.9300000006</v>
      </c>
      <c r="H52" s="6">
        <f>H53+H58+H64+H74+H76</f>
        <v>11503413</v>
      </c>
      <c r="I52" s="6">
        <f>I53+I58+I64+I74+I76</f>
        <v>11503413</v>
      </c>
      <c r="J52" s="31">
        <f>J53+J58+J64+J74+J76</f>
        <v>5954153.4899999993</v>
      </c>
      <c r="K52" s="7">
        <f t="shared" si="8"/>
        <v>126.78792293672659</v>
      </c>
      <c r="L52" s="7">
        <f t="shared" si="7"/>
        <v>51.759886305047033</v>
      </c>
    </row>
    <row r="53" spans="2:12" x14ac:dyDescent="0.25">
      <c r="B53" s="8"/>
      <c r="C53" s="8"/>
      <c r="D53" s="8">
        <v>321</v>
      </c>
      <c r="E53" s="8"/>
      <c r="F53" s="8" t="s">
        <v>43</v>
      </c>
      <c r="G53" s="32">
        <f>SUM(G54:G57)</f>
        <v>475092.17999999993</v>
      </c>
      <c r="H53" s="9">
        <f>SUM(H54:H57)</f>
        <v>1048400</v>
      </c>
      <c r="I53" s="9">
        <f>SUM(I54:I57)</f>
        <v>1048400</v>
      </c>
      <c r="J53" s="32">
        <f>SUM(J54:J57)</f>
        <v>481462.47999999992</v>
      </c>
      <c r="K53" s="10">
        <f t="shared" si="8"/>
        <v>101.34085557880579</v>
      </c>
      <c r="L53" s="10">
        <f t="shared" si="7"/>
        <v>45.923548264021356</v>
      </c>
    </row>
    <row r="54" spans="2:12" x14ac:dyDescent="0.25">
      <c r="B54" s="11"/>
      <c r="C54" s="16"/>
      <c r="D54" s="11"/>
      <c r="E54" s="11">
        <v>3211</v>
      </c>
      <c r="F54" s="17" t="s">
        <v>44</v>
      </c>
      <c r="G54" s="36">
        <v>61508.12</v>
      </c>
      <c r="H54" s="12">
        <v>208200</v>
      </c>
      <c r="I54" s="12">
        <v>208200</v>
      </c>
      <c r="J54" s="36">
        <v>64860.79</v>
      </c>
      <c r="K54" s="13">
        <f t="shared" si="8"/>
        <v>105.45077625523265</v>
      </c>
      <c r="L54" s="13">
        <f t="shared" si="7"/>
        <v>31.153117195004803</v>
      </c>
    </row>
    <row r="55" spans="2:12" ht="31.5" x14ac:dyDescent="0.25">
      <c r="B55" s="11"/>
      <c r="C55" s="16"/>
      <c r="D55" s="11"/>
      <c r="E55" s="11">
        <v>3212</v>
      </c>
      <c r="F55" s="17" t="s">
        <v>75</v>
      </c>
      <c r="G55" s="36">
        <v>391187.17999999993</v>
      </c>
      <c r="H55" s="12">
        <v>775500</v>
      </c>
      <c r="I55" s="12">
        <v>775500</v>
      </c>
      <c r="J55" s="36">
        <v>393053.13999999996</v>
      </c>
      <c r="K55" s="13">
        <f t="shared" si="8"/>
        <v>100.47699927180641</v>
      </c>
      <c r="L55" s="13">
        <f t="shared" si="7"/>
        <v>50.683834945196637</v>
      </c>
    </row>
    <row r="56" spans="2:12" x14ac:dyDescent="0.25">
      <c r="B56" s="11"/>
      <c r="C56" s="16"/>
      <c r="D56" s="11"/>
      <c r="E56" s="11">
        <v>3213</v>
      </c>
      <c r="F56" s="17" t="s">
        <v>76</v>
      </c>
      <c r="G56" s="36">
        <v>22396.880000000001</v>
      </c>
      <c r="H56" s="12">
        <v>64600</v>
      </c>
      <c r="I56" s="12">
        <v>64600</v>
      </c>
      <c r="J56" s="36">
        <v>23524.75</v>
      </c>
      <c r="K56" s="13">
        <f t="shared" si="8"/>
        <v>105.03583534849497</v>
      </c>
      <c r="L56" s="13">
        <f t="shared" si="7"/>
        <v>36.416021671826627</v>
      </c>
    </row>
    <row r="57" spans="2:12" x14ac:dyDescent="0.25">
      <c r="B57" s="11"/>
      <c r="C57" s="16"/>
      <c r="D57" s="11"/>
      <c r="E57" s="11">
        <v>3214</v>
      </c>
      <c r="F57" s="17" t="s">
        <v>77</v>
      </c>
      <c r="G57" s="36">
        <v>0</v>
      </c>
      <c r="H57" s="12">
        <v>100</v>
      </c>
      <c r="I57" s="12">
        <v>100</v>
      </c>
      <c r="J57" s="36">
        <v>23.8</v>
      </c>
      <c r="K57" s="13">
        <f t="shared" si="8"/>
        <v>0</v>
      </c>
      <c r="L57" s="13">
        <f t="shared" si="7"/>
        <v>23.8</v>
      </c>
    </row>
    <row r="58" spans="2:12" x14ac:dyDescent="0.25">
      <c r="B58" s="8"/>
      <c r="C58" s="18"/>
      <c r="D58" s="8">
        <v>322</v>
      </c>
      <c r="E58" s="8"/>
      <c r="F58" s="19" t="s">
        <v>78</v>
      </c>
      <c r="G58" s="32">
        <f>SUM(G59:G63)</f>
        <v>425811.85</v>
      </c>
      <c r="H58" s="9">
        <f>SUM(H59:H63)</f>
        <v>893850</v>
      </c>
      <c r="I58" s="9">
        <f>SUM(I59:I63)</f>
        <v>893850</v>
      </c>
      <c r="J58" s="32">
        <f>SUM(J59:J63)</f>
        <v>462900.7</v>
      </c>
      <c r="K58" s="10">
        <f t="shared" si="8"/>
        <v>108.71014979972963</v>
      </c>
      <c r="L58" s="10">
        <f t="shared" si="7"/>
        <v>51.787290932483074</v>
      </c>
    </row>
    <row r="59" spans="2:12" x14ac:dyDescent="0.25">
      <c r="B59" s="11"/>
      <c r="C59" s="16"/>
      <c r="D59" s="11"/>
      <c r="E59" s="11">
        <v>3221</v>
      </c>
      <c r="F59" s="17" t="s">
        <v>79</v>
      </c>
      <c r="G59" s="36">
        <v>20137.440000000002</v>
      </c>
      <c r="H59" s="12">
        <v>192200</v>
      </c>
      <c r="I59" s="12">
        <v>192200</v>
      </c>
      <c r="J59" s="36">
        <v>36290.189999999995</v>
      </c>
      <c r="K59" s="13">
        <f t="shared" si="8"/>
        <v>180.21252949729453</v>
      </c>
      <c r="L59" s="13">
        <f t="shared" si="7"/>
        <v>18.881472424557749</v>
      </c>
    </row>
    <row r="60" spans="2:12" x14ac:dyDescent="0.25">
      <c r="B60" s="11"/>
      <c r="C60" s="16"/>
      <c r="D60" s="11"/>
      <c r="E60" s="11">
        <v>3223</v>
      </c>
      <c r="F60" s="17" t="s">
        <v>80</v>
      </c>
      <c r="G60" s="36">
        <v>396077.54</v>
      </c>
      <c r="H60" s="12">
        <v>668100</v>
      </c>
      <c r="I60" s="12">
        <v>668100</v>
      </c>
      <c r="J60" s="36">
        <v>412974.99</v>
      </c>
      <c r="K60" s="13">
        <f t="shared" si="8"/>
        <v>104.26619747234342</v>
      </c>
      <c r="L60" s="13">
        <f t="shared" si="7"/>
        <v>61.813349797934436</v>
      </c>
    </row>
    <row r="61" spans="2:12" ht="31.5" x14ac:dyDescent="0.25">
      <c r="B61" s="11"/>
      <c r="C61" s="16"/>
      <c r="D61" s="11"/>
      <c r="E61" s="11">
        <v>3224</v>
      </c>
      <c r="F61" s="17" t="s">
        <v>234</v>
      </c>
      <c r="G61" s="36">
        <v>0</v>
      </c>
      <c r="H61" s="12">
        <v>2600</v>
      </c>
      <c r="I61" s="12">
        <v>2600</v>
      </c>
      <c r="J61" s="36">
        <v>1146.77</v>
      </c>
      <c r="K61" s="13">
        <f t="shared" si="8"/>
        <v>0</v>
      </c>
      <c r="L61" s="13"/>
    </row>
    <row r="62" spans="2:12" x14ac:dyDescent="0.25">
      <c r="B62" s="11"/>
      <c r="C62" s="16"/>
      <c r="D62" s="11"/>
      <c r="E62" s="11">
        <v>3225</v>
      </c>
      <c r="F62" s="17" t="s">
        <v>81</v>
      </c>
      <c r="G62" s="36">
        <v>8351.56</v>
      </c>
      <c r="H62" s="12">
        <v>26850</v>
      </c>
      <c r="I62" s="12">
        <v>26850</v>
      </c>
      <c r="J62" s="36">
        <v>11203.4</v>
      </c>
      <c r="K62" s="13">
        <f t="shared" si="8"/>
        <v>134.14739282241882</v>
      </c>
      <c r="L62" s="13">
        <f t="shared" si="7"/>
        <v>41.725884543761637</v>
      </c>
    </row>
    <row r="63" spans="2:12" x14ac:dyDescent="0.25">
      <c r="B63" s="11"/>
      <c r="C63" s="16"/>
      <c r="D63" s="11"/>
      <c r="E63" s="11">
        <v>3227</v>
      </c>
      <c r="F63" s="17" t="s">
        <v>82</v>
      </c>
      <c r="G63" s="36">
        <v>1245.31</v>
      </c>
      <c r="H63" s="12">
        <v>4100</v>
      </c>
      <c r="I63" s="12">
        <v>4100</v>
      </c>
      <c r="J63" s="36">
        <v>1285.3499999999999</v>
      </c>
      <c r="K63" s="13">
        <f t="shared" si="8"/>
        <v>103.21526366928717</v>
      </c>
      <c r="L63" s="13">
        <f t="shared" si="7"/>
        <v>31.35</v>
      </c>
    </row>
    <row r="64" spans="2:12" x14ac:dyDescent="0.25">
      <c r="B64" s="8"/>
      <c r="C64" s="18"/>
      <c r="D64" s="8">
        <v>323</v>
      </c>
      <c r="E64" s="8"/>
      <c r="F64" s="19" t="s">
        <v>83</v>
      </c>
      <c r="G64" s="32">
        <f>SUM(G65:G73)</f>
        <v>3652279.8600000003</v>
      </c>
      <c r="H64" s="9">
        <f>SUM(H65:H73)</f>
        <v>9354433</v>
      </c>
      <c r="I64" s="9">
        <f>SUM(I65:I73)</f>
        <v>9354433</v>
      </c>
      <c r="J64" s="32">
        <f>SUM(J65:J73)</f>
        <v>4881688.6499999994</v>
      </c>
      <c r="K64" s="10">
        <f t="shared" si="8"/>
        <v>133.66140704233982</v>
      </c>
      <c r="L64" s="10">
        <f t="shared" si="7"/>
        <v>52.185831573116182</v>
      </c>
    </row>
    <row r="65" spans="2:12" x14ac:dyDescent="0.25">
      <c r="B65" s="11"/>
      <c r="C65" s="16"/>
      <c r="D65" s="11"/>
      <c r="E65" s="11">
        <v>3231</v>
      </c>
      <c r="F65" s="17" t="s">
        <v>84</v>
      </c>
      <c r="G65" s="36">
        <v>301066.09000000003</v>
      </c>
      <c r="H65" s="12">
        <v>644000</v>
      </c>
      <c r="I65" s="12">
        <v>644000</v>
      </c>
      <c r="J65" s="36">
        <v>312158.92</v>
      </c>
      <c r="K65" s="13">
        <f t="shared" si="8"/>
        <v>103.68451657906739</v>
      </c>
      <c r="L65" s="13">
        <f t="shared" si="7"/>
        <v>48.471881987577639</v>
      </c>
    </row>
    <row r="66" spans="2:12" x14ac:dyDescent="0.25">
      <c r="B66" s="11"/>
      <c r="C66" s="16"/>
      <c r="D66" s="11"/>
      <c r="E66" s="11">
        <v>3232</v>
      </c>
      <c r="F66" s="17" t="s">
        <v>85</v>
      </c>
      <c r="G66" s="36">
        <v>670960.12999999989</v>
      </c>
      <c r="H66" s="12">
        <v>1890100</v>
      </c>
      <c r="I66" s="12">
        <v>1890100</v>
      </c>
      <c r="J66" s="36">
        <v>727200.66</v>
      </c>
      <c r="K66" s="13">
        <f t="shared" si="8"/>
        <v>108.38209715978209</v>
      </c>
      <c r="L66" s="13">
        <f t="shared" si="7"/>
        <v>38.474189725411357</v>
      </c>
    </row>
    <row r="67" spans="2:12" x14ac:dyDescent="0.25">
      <c r="B67" s="11"/>
      <c r="C67" s="16"/>
      <c r="D67" s="11"/>
      <c r="E67" s="11">
        <v>3233</v>
      </c>
      <c r="F67" s="17" t="s">
        <v>86</v>
      </c>
      <c r="G67" s="36">
        <v>41612.589999999997</v>
      </c>
      <c r="H67" s="12">
        <v>76040</v>
      </c>
      <c r="I67" s="12">
        <v>76040</v>
      </c>
      <c r="J67" s="36">
        <v>77632.77</v>
      </c>
      <c r="K67" s="13">
        <f t="shared" si="8"/>
        <v>186.56077403497358</v>
      </c>
      <c r="L67" s="13">
        <f t="shared" si="7"/>
        <v>102.09464755391899</v>
      </c>
    </row>
    <row r="68" spans="2:12" x14ac:dyDescent="0.25">
      <c r="B68" s="11"/>
      <c r="C68" s="16"/>
      <c r="D68" s="11"/>
      <c r="E68" s="11">
        <v>3234</v>
      </c>
      <c r="F68" s="17" t="s">
        <v>87</v>
      </c>
      <c r="G68" s="36">
        <v>214494.52</v>
      </c>
      <c r="H68" s="12">
        <v>447700</v>
      </c>
      <c r="I68" s="12">
        <v>447700</v>
      </c>
      <c r="J68" s="36">
        <v>222567.55000000002</v>
      </c>
      <c r="K68" s="13">
        <f t="shared" si="8"/>
        <v>103.76374650503892</v>
      </c>
      <c r="L68" s="13">
        <f t="shared" si="7"/>
        <v>49.713547018092477</v>
      </c>
    </row>
    <row r="69" spans="2:12" x14ac:dyDescent="0.25">
      <c r="B69" s="11"/>
      <c r="C69" s="16"/>
      <c r="D69" s="11"/>
      <c r="E69" s="11">
        <v>3235</v>
      </c>
      <c r="F69" s="17" t="s">
        <v>88</v>
      </c>
      <c r="G69" s="36">
        <v>1169172.33</v>
      </c>
      <c r="H69" s="12">
        <v>3160100</v>
      </c>
      <c r="I69" s="12">
        <v>3160100</v>
      </c>
      <c r="J69" s="36">
        <v>1186039.93</v>
      </c>
      <c r="K69" s="13">
        <f t="shared" si="8"/>
        <v>101.44269579147497</v>
      </c>
      <c r="L69" s="13">
        <f t="shared" si="7"/>
        <v>37.531721464510618</v>
      </c>
    </row>
    <row r="70" spans="2:12" x14ac:dyDescent="0.25">
      <c r="B70" s="11"/>
      <c r="C70" s="16"/>
      <c r="D70" s="11"/>
      <c r="E70" s="11">
        <v>3236</v>
      </c>
      <c r="F70" s="17" t="s">
        <v>89</v>
      </c>
      <c r="G70" s="36">
        <v>17850.77</v>
      </c>
      <c r="H70" s="12">
        <v>255400</v>
      </c>
      <c r="I70" s="12">
        <v>255400</v>
      </c>
      <c r="J70" s="36">
        <v>37067.53</v>
      </c>
      <c r="K70" s="13">
        <f t="shared" si="8"/>
        <v>207.65227494388196</v>
      </c>
      <c r="L70" s="13">
        <f t="shared" si="7"/>
        <v>14.513519968676587</v>
      </c>
    </row>
    <row r="71" spans="2:12" x14ac:dyDescent="0.25">
      <c r="B71" s="11"/>
      <c r="C71" s="16"/>
      <c r="D71" s="11"/>
      <c r="E71" s="11">
        <v>3237</v>
      </c>
      <c r="F71" s="17" t="s">
        <v>90</v>
      </c>
      <c r="G71" s="36">
        <v>376112.99</v>
      </c>
      <c r="H71" s="12">
        <v>847993</v>
      </c>
      <c r="I71" s="12">
        <v>847993</v>
      </c>
      <c r="J71" s="36">
        <v>251229.03</v>
      </c>
      <c r="K71" s="13">
        <f t="shared" si="8"/>
        <v>66.796158781966028</v>
      </c>
      <c r="L71" s="13">
        <f t="shared" si="7"/>
        <v>29.626309415289988</v>
      </c>
    </row>
    <row r="72" spans="2:12" x14ac:dyDescent="0.25">
      <c r="B72" s="11"/>
      <c r="C72" s="16"/>
      <c r="D72" s="11"/>
      <c r="E72" s="11">
        <v>3238</v>
      </c>
      <c r="F72" s="17" t="s">
        <v>91</v>
      </c>
      <c r="G72" s="36">
        <v>351317.03</v>
      </c>
      <c r="H72" s="12">
        <v>740200</v>
      </c>
      <c r="I72" s="12">
        <v>740200</v>
      </c>
      <c r="J72" s="36">
        <v>1334748.05</v>
      </c>
      <c r="K72" s="13">
        <f t="shared" si="8"/>
        <v>379.92694234036986</v>
      </c>
      <c r="L72" s="13">
        <f t="shared" si="7"/>
        <v>180.32262226425291</v>
      </c>
    </row>
    <row r="73" spans="2:12" x14ac:dyDescent="0.25">
      <c r="B73" s="11"/>
      <c r="C73" s="16"/>
      <c r="D73" s="11"/>
      <c r="E73" s="11">
        <v>3239</v>
      </c>
      <c r="F73" s="17" t="s">
        <v>92</v>
      </c>
      <c r="G73" s="36">
        <v>509693.41</v>
      </c>
      <c r="H73" s="12">
        <v>1292900</v>
      </c>
      <c r="I73" s="12">
        <v>1292900</v>
      </c>
      <c r="J73" s="36">
        <v>733044.21</v>
      </c>
      <c r="K73" s="13">
        <f t="shared" si="8"/>
        <v>143.82061757478874</v>
      </c>
      <c r="L73" s="13">
        <f t="shared" si="7"/>
        <v>56.697672673834006</v>
      </c>
    </row>
    <row r="74" spans="2:12" ht="31.5" x14ac:dyDescent="0.25">
      <c r="B74" s="8"/>
      <c r="C74" s="18"/>
      <c r="D74" s="8">
        <v>324</v>
      </c>
      <c r="E74" s="8"/>
      <c r="F74" s="19" t="s">
        <v>93</v>
      </c>
      <c r="G74" s="32">
        <f>SUM(G75)</f>
        <v>230.58</v>
      </c>
      <c r="H74" s="9">
        <f>SUM(H75)</f>
        <v>300</v>
      </c>
      <c r="I74" s="9">
        <f>SUM(I75)</f>
        <v>300</v>
      </c>
      <c r="J74" s="32">
        <f>SUM(J75)</f>
        <v>0</v>
      </c>
      <c r="K74" s="10">
        <f t="shared" si="8"/>
        <v>0</v>
      </c>
      <c r="L74" s="10">
        <f t="shared" si="7"/>
        <v>0</v>
      </c>
    </row>
    <row r="75" spans="2:12" ht="31.5" x14ac:dyDescent="0.25">
      <c r="B75" s="11"/>
      <c r="C75" s="16"/>
      <c r="D75" s="11"/>
      <c r="E75" s="11">
        <v>3241</v>
      </c>
      <c r="F75" s="17" t="s">
        <v>93</v>
      </c>
      <c r="G75" s="36">
        <v>230.58</v>
      </c>
      <c r="H75" s="12">
        <v>300</v>
      </c>
      <c r="I75" s="12">
        <v>300</v>
      </c>
      <c r="J75" s="36">
        <v>0</v>
      </c>
      <c r="K75" s="13">
        <f t="shared" si="8"/>
        <v>0</v>
      </c>
      <c r="L75" s="13">
        <f t="shared" si="7"/>
        <v>0</v>
      </c>
    </row>
    <row r="76" spans="2:12" x14ac:dyDescent="0.25">
      <c r="B76" s="8"/>
      <c r="C76" s="18"/>
      <c r="D76" s="8">
        <v>329</v>
      </c>
      <c r="E76" s="8"/>
      <c r="F76" s="19" t="s">
        <v>94</v>
      </c>
      <c r="G76" s="32">
        <f>SUM(G77:G83)</f>
        <v>142737.46</v>
      </c>
      <c r="H76" s="9">
        <f>SUM(H77:H83)</f>
        <v>206430</v>
      </c>
      <c r="I76" s="9">
        <f>SUM(I77:I83)</f>
        <v>206430</v>
      </c>
      <c r="J76" s="32">
        <f>SUM(J77:J83)</f>
        <v>128101.66</v>
      </c>
      <c r="K76" s="10">
        <f t="shared" si="8"/>
        <v>89.746349696849038</v>
      </c>
      <c r="L76" s="10">
        <f t="shared" si="7"/>
        <v>62.055738022574239</v>
      </c>
    </row>
    <row r="77" spans="2:12" ht="31.5" x14ac:dyDescent="0.25">
      <c r="B77" s="11"/>
      <c r="C77" s="16"/>
      <c r="D77" s="11"/>
      <c r="E77" s="11">
        <v>3291</v>
      </c>
      <c r="F77" s="17" t="s">
        <v>95</v>
      </c>
      <c r="G77" s="36">
        <v>17556.36</v>
      </c>
      <c r="H77" s="12">
        <v>35100</v>
      </c>
      <c r="I77" s="12">
        <v>35100</v>
      </c>
      <c r="J77" s="36">
        <v>17109.16</v>
      </c>
      <c r="K77" s="13">
        <f t="shared" si="8"/>
        <v>97.45277494879349</v>
      </c>
      <c r="L77" s="13">
        <f t="shared" si="7"/>
        <v>48.74404558404558</v>
      </c>
    </row>
    <row r="78" spans="2:12" x14ac:dyDescent="0.25">
      <c r="B78" s="11"/>
      <c r="C78" s="16"/>
      <c r="D78" s="11"/>
      <c r="E78" s="11">
        <v>3292</v>
      </c>
      <c r="F78" s="17" t="s">
        <v>96</v>
      </c>
      <c r="G78" s="36">
        <v>35551.11</v>
      </c>
      <c r="H78" s="12">
        <v>49200</v>
      </c>
      <c r="I78" s="12">
        <v>49200</v>
      </c>
      <c r="J78" s="36">
        <v>31906.37</v>
      </c>
      <c r="K78" s="13">
        <f t="shared" si="8"/>
        <v>89.747886915485893</v>
      </c>
      <c r="L78" s="13">
        <f t="shared" si="7"/>
        <v>64.850345528455279</v>
      </c>
    </row>
    <row r="79" spans="2:12" x14ac:dyDescent="0.25">
      <c r="B79" s="11"/>
      <c r="C79" s="16"/>
      <c r="D79" s="11"/>
      <c r="E79" s="11">
        <v>3293</v>
      </c>
      <c r="F79" s="17" t="s">
        <v>97</v>
      </c>
      <c r="G79" s="36">
        <v>30125.86</v>
      </c>
      <c r="H79" s="12">
        <v>64530</v>
      </c>
      <c r="I79" s="12">
        <v>64530</v>
      </c>
      <c r="J79" s="36">
        <v>33662.29</v>
      </c>
      <c r="K79" s="13">
        <f t="shared" si="8"/>
        <v>111.73885160456831</v>
      </c>
      <c r="L79" s="13">
        <f t="shared" si="7"/>
        <v>52.165333953200069</v>
      </c>
    </row>
    <row r="80" spans="2:12" x14ac:dyDescent="0.25">
      <c r="B80" s="11"/>
      <c r="C80" s="16"/>
      <c r="D80" s="11"/>
      <c r="E80" s="11">
        <v>3294</v>
      </c>
      <c r="F80" s="17" t="s">
        <v>98</v>
      </c>
      <c r="G80" s="36">
        <v>9687.5</v>
      </c>
      <c r="H80" s="12">
        <v>9800</v>
      </c>
      <c r="I80" s="12">
        <v>9800</v>
      </c>
      <c r="J80" s="36">
        <v>6687.5</v>
      </c>
      <c r="K80" s="13">
        <f t="shared" si="8"/>
        <v>69.032258064516128</v>
      </c>
      <c r="L80" s="13">
        <f t="shared" si="7"/>
        <v>68.239795918367349</v>
      </c>
    </row>
    <row r="81" spans="2:12" x14ac:dyDescent="0.25">
      <c r="B81" s="11"/>
      <c r="C81" s="16"/>
      <c r="D81" s="11"/>
      <c r="E81" s="11">
        <v>3295</v>
      </c>
      <c r="F81" s="17" t="s">
        <v>99</v>
      </c>
      <c r="G81" s="36">
        <v>9505.92</v>
      </c>
      <c r="H81" s="12">
        <v>26000</v>
      </c>
      <c r="I81" s="12">
        <v>26000</v>
      </c>
      <c r="J81" s="36">
        <v>14371.85</v>
      </c>
      <c r="K81" s="13">
        <f t="shared" si="8"/>
        <v>151.18841732309971</v>
      </c>
      <c r="L81" s="13">
        <f t="shared" si="7"/>
        <v>55.276346153846156</v>
      </c>
    </row>
    <row r="82" spans="2:12" x14ac:dyDescent="0.25">
      <c r="B82" s="11"/>
      <c r="C82" s="16"/>
      <c r="D82" s="11"/>
      <c r="E82" s="11">
        <v>3296</v>
      </c>
      <c r="F82" s="17" t="s">
        <v>100</v>
      </c>
      <c r="G82" s="36">
        <v>36489.67</v>
      </c>
      <c r="H82" s="12">
        <v>20000</v>
      </c>
      <c r="I82" s="12">
        <v>20000</v>
      </c>
      <c r="J82" s="36">
        <v>19882.169999999998</v>
      </c>
      <c r="K82" s="13">
        <f t="shared" si="8"/>
        <v>54.487119231278328</v>
      </c>
      <c r="L82" s="13">
        <f t="shared" si="7"/>
        <v>99.410849999999996</v>
      </c>
    </row>
    <row r="83" spans="2:12" x14ac:dyDescent="0.25">
      <c r="B83" s="11"/>
      <c r="C83" s="16"/>
      <c r="D83" s="11"/>
      <c r="E83" s="11">
        <v>3299</v>
      </c>
      <c r="F83" s="17" t="s">
        <v>94</v>
      </c>
      <c r="G83" s="36">
        <v>3821.04</v>
      </c>
      <c r="H83" s="12">
        <v>1800</v>
      </c>
      <c r="I83" s="12">
        <v>1800</v>
      </c>
      <c r="J83" s="36">
        <v>4482.32</v>
      </c>
      <c r="K83" s="13">
        <f t="shared" si="8"/>
        <v>117.30628310617004</v>
      </c>
      <c r="L83" s="13">
        <f t="shared" si="7"/>
        <v>249.01777777777778</v>
      </c>
    </row>
    <row r="84" spans="2:12" x14ac:dyDescent="0.25">
      <c r="B84" s="14"/>
      <c r="C84" s="14">
        <v>34</v>
      </c>
      <c r="D84" s="14"/>
      <c r="E84" s="14"/>
      <c r="F84" s="20" t="s">
        <v>101</v>
      </c>
      <c r="G84" s="31">
        <f>SUM(G85)</f>
        <v>98453.860000000015</v>
      </c>
      <c r="H84" s="6">
        <f>SUM(H85)</f>
        <v>200200</v>
      </c>
      <c r="I84" s="6">
        <f>SUM(I85)</f>
        <v>200200</v>
      </c>
      <c r="J84" s="31">
        <f>SUM(J85)</f>
        <v>105153.60000000001</v>
      </c>
      <c r="K84" s="7">
        <f t="shared" si="8"/>
        <v>106.80495411759377</v>
      </c>
      <c r="L84" s="7">
        <f t="shared" si="7"/>
        <v>52.524275724275725</v>
      </c>
    </row>
    <row r="85" spans="2:12" x14ac:dyDescent="0.25">
      <c r="B85" s="8"/>
      <c r="C85" s="18"/>
      <c r="D85" s="8">
        <v>343</v>
      </c>
      <c r="E85" s="8"/>
      <c r="F85" s="19" t="s">
        <v>102</v>
      </c>
      <c r="G85" s="32">
        <f>SUM(G86:G88)</f>
        <v>98453.860000000015</v>
      </c>
      <c r="H85" s="9">
        <f>SUM(H86:H88)</f>
        <v>200200</v>
      </c>
      <c r="I85" s="9">
        <f>SUM(I86:I88)</f>
        <v>200200</v>
      </c>
      <c r="J85" s="32">
        <f>SUM(J86:J88)</f>
        <v>105153.60000000001</v>
      </c>
      <c r="K85" s="10">
        <f t="shared" si="8"/>
        <v>106.80495411759377</v>
      </c>
      <c r="L85" s="10">
        <f t="shared" si="7"/>
        <v>52.524275724275725</v>
      </c>
    </row>
    <row r="86" spans="2:12" x14ac:dyDescent="0.25">
      <c r="B86" s="11"/>
      <c r="C86" s="16"/>
      <c r="D86" s="11"/>
      <c r="E86" s="11">
        <v>3431</v>
      </c>
      <c r="F86" s="17" t="s">
        <v>103</v>
      </c>
      <c r="G86" s="36">
        <v>94346.1</v>
      </c>
      <c r="H86" s="12">
        <v>199000</v>
      </c>
      <c r="I86" s="12">
        <v>199000</v>
      </c>
      <c r="J86" s="36">
        <v>104720.83</v>
      </c>
      <c r="K86" s="13">
        <f t="shared" si="8"/>
        <v>110.99645878313996</v>
      </c>
      <c r="L86" s="13">
        <f t="shared" si="7"/>
        <v>52.623532663316588</v>
      </c>
    </row>
    <row r="87" spans="2:12" x14ac:dyDescent="0.25">
      <c r="B87" s="11"/>
      <c r="C87" s="16"/>
      <c r="D87" s="11"/>
      <c r="E87" s="11">
        <v>3433</v>
      </c>
      <c r="F87" s="17" t="s">
        <v>104</v>
      </c>
      <c r="G87" s="36">
        <v>4097.55</v>
      </c>
      <c r="H87" s="12">
        <v>1100</v>
      </c>
      <c r="I87" s="12">
        <v>1100</v>
      </c>
      <c r="J87" s="36">
        <v>387.72</v>
      </c>
      <c r="K87" s="13">
        <f t="shared" si="8"/>
        <v>9.4622396309990116</v>
      </c>
      <c r="L87" s="13">
        <f t="shared" si="7"/>
        <v>35.24727272727273</v>
      </c>
    </row>
    <row r="88" spans="2:12" x14ac:dyDescent="0.25">
      <c r="B88" s="11"/>
      <c r="C88" s="16"/>
      <c r="D88" s="11"/>
      <c r="E88" s="11">
        <v>3434</v>
      </c>
      <c r="F88" s="17" t="s">
        <v>105</v>
      </c>
      <c r="G88" s="36">
        <v>10.210000000000001</v>
      </c>
      <c r="H88" s="12">
        <v>100</v>
      </c>
      <c r="I88" s="12">
        <v>100</v>
      </c>
      <c r="J88" s="36">
        <v>45.05</v>
      </c>
      <c r="K88" s="13">
        <f t="shared" si="8"/>
        <v>441.23408423114586</v>
      </c>
      <c r="L88" s="13">
        <f t="shared" si="7"/>
        <v>45.05</v>
      </c>
    </row>
    <row r="89" spans="2:12" x14ac:dyDescent="0.25">
      <c r="B89" s="14"/>
      <c r="C89" s="21">
        <v>35</v>
      </c>
      <c r="D89" s="14"/>
      <c r="E89" s="14"/>
      <c r="F89" s="20" t="s">
        <v>121</v>
      </c>
      <c r="G89" s="31">
        <f>G90+G93+G97</f>
        <v>69290839.439999998</v>
      </c>
      <c r="H89" s="6">
        <f>H90+H93+H97</f>
        <v>92863000</v>
      </c>
      <c r="I89" s="6">
        <f>I90+I93+I97</f>
        <v>92863000</v>
      </c>
      <c r="J89" s="31">
        <f>J90+J93+J97</f>
        <v>51460783.419999994</v>
      </c>
      <c r="K89" s="7">
        <f t="shared" si="8"/>
        <v>74.267801971948515</v>
      </c>
      <c r="L89" s="7">
        <f t="shared" si="7"/>
        <v>55.415809762768809</v>
      </c>
    </row>
    <row r="90" spans="2:12" ht="31.5" x14ac:dyDescent="0.25">
      <c r="B90" s="8"/>
      <c r="C90" s="18"/>
      <c r="D90" s="8">
        <v>351</v>
      </c>
      <c r="E90" s="8"/>
      <c r="F90" s="19" t="s">
        <v>122</v>
      </c>
      <c r="G90" s="32">
        <f>SUM(G91:G92)</f>
        <v>489278.01</v>
      </c>
      <c r="H90" s="9">
        <f>SUM(H91:H92)</f>
        <v>169000</v>
      </c>
      <c r="I90" s="9">
        <f>SUM(I91:I92)</f>
        <v>169000</v>
      </c>
      <c r="J90" s="32">
        <f>SUM(J91:J92)</f>
        <v>92507.89</v>
      </c>
      <c r="K90" s="10">
        <f t="shared" si="8"/>
        <v>18.907019753452641</v>
      </c>
      <c r="L90" s="10">
        <f t="shared" si="7"/>
        <v>54.73839644970414</v>
      </c>
    </row>
    <row r="91" spans="2:12" ht="31.5" x14ac:dyDescent="0.25">
      <c r="B91" s="11"/>
      <c r="C91" s="16"/>
      <c r="D91" s="11"/>
      <c r="E91" s="11">
        <v>3511</v>
      </c>
      <c r="F91" s="17" t="s">
        <v>123</v>
      </c>
      <c r="G91" s="36">
        <v>0</v>
      </c>
      <c r="H91" s="12">
        <v>5000</v>
      </c>
      <c r="I91" s="12">
        <v>5000</v>
      </c>
      <c r="J91" s="36">
        <v>0</v>
      </c>
      <c r="K91" s="13">
        <f t="shared" si="8"/>
        <v>0</v>
      </c>
      <c r="L91" s="13">
        <f t="shared" si="7"/>
        <v>0</v>
      </c>
    </row>
    <row r="92" spans="2:12" ht="17.25" customHeight="1" x14ac:dyDescent="0.25">
      <c r="B92" s="11"/>
      <c r="C92" s="16"/>
      <c r="D92" s="11"/>
      <c r="E92" s="11">
        <v>3512</v>
      </c>
      <c r="F92" s="17" t="s">
        <v>122</v>
      </c>
      <c r="G92" s="36">
        <v>489278.01</v>
      </c>
      <c r="H92" s="12">
        <v>164000</v>
      </c>
      <c r="I92" s="12">
        <v>164000</v>
      </c>
      <c r="J92" s="36">
        <v>92507.89</v>
      </c>
      <c r="K92" s="13">
        <f t="shared" si="8"/>
        <v>18.907019753452641</v>
      </c>
      <c r="L92" s="13">
        <f t="shared" si="7"/>
        <v>56.407249999999998</v>
      </c>
    </row>
    <row r="93" spans="2:12" ht="30.75" customHeight="1" x14ac:dyDescent="0.25">
      <c r="B93" s="8"/>
      <c r="C93" s="18"/>
      <c r="D93" s="8">
        <v>352</v>
      </c>
      <c r="E93" s="8"/>
      <c r="F93" s="19" t="s">
        <v>124</v>
      </c>
      <c r="G93" s="32">
        <f>SUM(G94:G96)</f>
        <v>14344038.52</v>
      </c>
      <c r="H93" s="9">
        <f>SUM(H94:H96)</f>
        <v>18313000</v>
      </c>
      <c r="I93" s="9">
        <f>SUM(I94:I96)</f>
        <v>18313000</v>
      </c>
      <c r="J93" s="32">
        <f>SUM(J94:J96)</f>
        <v>11556904.939999999</v>
      </c>
      <c r="K93" s="10">
        <f t="shared" si="8"/>
        <v>80.569394204331786</v>
      </c>
      <c r="L93" s="10">
        <f t="shared" si="7"/>
        <v>63.107655436029042</v>
      </c>
    </row>
    <row r="94" spans="2:12" ht="31.5" x14ac:dyDescent="0.25">
      <c r="B94" s="11"/>
      <c r="C94" s="16"/>
      <c r="D94" s="11"/>
      <c r="E94" s="11">
        <v>3521</v>
      </c>
      <c r="F94" s="17" t="s">
        <v>125</v>
      </c>
      <c r="G94" s="36">
        <v>25159.39</v>
      </c>
      <c r="H94" s="12">
        <v>35000</v>
      </c>
      <c r="I94" s="12">
        <v>35000</v>
      </c>
      <c r="J94" s="36">
        <v>30797.66</v>
      </c>
      <c r="K94" s="13">
        <f t="shared" si="8"/>
        <v>122.41020151919422</v>
      </c>
      <c r="L94" s="13">
        <f t="shared" si="7"/>
        <v>87.993314285714291</v>
      </c>
    </row>
    <row r="95" spans="2:12" ht="31.5" x14ac:dyDescent="0.25">
      <c r="B95" s="11"/>
      <c r="C95" s="16"/>
      <c r="D95" s="11"/>
      <c r="E95" s="11">
        <v>3522</v>
      </c>
      <c r="F95" s="17" t="s">
        <v>126</v>
      </c>
      <c r="G95" s="36">
        <v>8981408.4299999997</v>
      </c>
      <c r="H95" s="12">
        <v>8827000</v>
      </c>
      <c r="I95" s="12">
        <v>8827000</v>
      </c>
      <c r="J95" s="36">
        <v>6432991.8499999996</v>
      </c>
      <c r="K95" s="13">
        <f t="shared" si="8"/>
        <v>71.625646468902431</v>
      </c>
      <c r="L95" s="13">
        <f t="shared" si="7"/>
        <v>72.878575393678474</v>
      </c>
    </row>
    <row r="96" spans="2:12" ht="17.25" customHeight="1" x14ac:dyDescent="0.25">
      <c r="B96" s="11"/>
      <c r="C96" s="16"/>
      <c r="D96" s="11"/>
      <c r="E96" s="11">
        <v>3523</v>
      </c>
      <c r="F96" s="17" t="s">
        <v>127</v>
      </c>
      <c r="G96" s="36">
        <v>5337470.7</v>
      </c>
      <c r="H96" s="12">
        <v>9451000</v>
      </c>
      <c r="I96" s="12">
        <v>9451000</v>
      </c>
      <c r="J96" s="36">
        <v>5093115.43</v>
      </c>
      <c r="K96" s="13">
        <f t="shared" si="8"/>
        <v>95.421890184802322</v>
      </c>
      <c r="L96" s="13">
        <f t="shared" si="7"/>
        <v>53.889698762035763</v>
      </c>
    </row>
    <row r="97" spans="2:12" ht="31.5" x14ac:dyDescent="0.25">
      <c r="B97" s="8"/>
      <c r="C97" s="18"/>
      <c r="D97" s="8">
        <v>353</v>
      </c>
      <c r="E97" s="8"/>
      <c r="F97" s="19" t="s">
        <v>206</v>
      </c>
      <c r="G97" s="32">
        <f>SUM(G98)</f>
        <v>54457522.910000004</v>
      </c>
      <c r="H97" s="9">
        <f>SUM(H98)</f>
        <v>74381000</v>
      </c>
      <c r="I97" s="9">
        <f>SUM(I98)</f>
        <v>74381000</v>
      </c>
      <c r="J97" s="32">
        <f>SUM(J98)</f>
        <v>39811370.589999996</v>
      </c>
      <c r="K97" s="10">
        <f t="shared" si="8"/>
        <v>73.105364443026204</v>
      </c>
      <c r="L97" s="10">
        <f t="shared" si="7"/>
        <v>53.523575361987596</v>
      </c>
    </row>
    <row r="98" spans="2:12" ht="31.5" x14ac:dyDescent="0.25">
      <c r="B98" s="11"/>
      <c r="C98" s="16"/>
      <c r="D98" s="11"/>
      <c r="E98" s="11">
        <v>3531</v>
      </c>
      <c r="F98" s="17" t="s">
        <v>206</v>
      </c>
      <c r="G98" s="36">
        <v>54457522.910000004</v>
      </c>
      <c r="H98" s="12">
        <v>74381000</v>
      </c>
      <c r="I98" s="12">
        <v>74381000</v>
      </c>
      <c r="J98" s="36">
        <v>39811370.589999996</v>
      </c>
      <c r="K98" s="13">
        <f t="shared" si="8"/>
        <v>73.105364443026204</v>
      </c>
      <c r="L98" s="13">
        <f t="shared" si="7"/>
        <v>53.523575361987596</v>
      </c>
    </row>
    <row r="99" spans="2:12" ht="31.5" x14ac:dyDescent="0.25">
      <c r="B99" s="14"/>
      <c r="C99" s="21">
        <v>36</v>
      </c>
      <c r="D99" s="14"/>
      <c r="E99" s="14"/>
      <c r="F99" s="20" t="s">
        <v>128</v>
      </c>
      <c r="G99" s="31">
        <f>G100+G102+G104</f>
        <v>8059815.0899999989</v>
      </c>
      <c r="H99" s="6">
        <f>H100+H102+H104</f>
        <v>5608000</v>
      </c>
      <c r="I99" s="6">
        <f>I100+I102+I104</f>
        <v>5608000</v>
      </c>
      <c r="J99" s="31">
        <f>J100+J102+J104</f>
        <v>501552.18</v>
      </c>
      <c r="K99" s="7">
        <f t="shared" si="8"/>
        <v>6.2228745250283417</v>
      </c>
      <c r="L99" s="7">
        <f t="shared" si="7"/>
        <v>8.9435124821683303</v>
      </c>
    </row>
    <row r="100" spans="2:12" x14ac:dyDescent="0.25">
      <c r="B100" s="8"/>
      <c r="C100" s="18"/>
      <c r="D100" s="8">
        <v>363</v>
      </c>
      <c r="E100" s="8"/>
      <c r="F100" s="19" t="s">
        <v>129</v>
      </c>
      <c r="G100" s="32">
        <f>SUM(G101)</f>
        <v>5641804.8199999994</v>
      </c>
      <c r="H100" s="9">
        <f>SUM(H101)</f>
        <v>5351500</v>
      </c>
      <c r="I100" s="9">
        <f>SUM(I101)</f>
        <v>5351500</v>
      </c>
      <c r="J100" s="32">
        <f>SUM(J101)</f>
        <v>454163.64</v>
      </c>
      <c r="K100" s="10">
        <f t="shared" si="8"/>
        <v>8.0499707893120629</v>
      </c>
      <c r="L100" s="10">
        <f t="shared" si="7"/>
        <v>8.4866605624591234</v>
      </c>
    </row>
    <row r="101" spans="2:12" x14ac:dyDescent="0.25">
      <c r="B101" s="11"/>
      <c r="C101" s="16"/>
      <c r="D101" s="11"/>
      <c r="E101" s="11">
        <v>3631</v>
      </c>
      <c r="F101" s="17" t="s">
        <v>130</v>
      </c>
      <c r="G101" s="36">
        <v>5641804.8199999994</v>
      </c>
      <c r="H101" s="12">
        <v>5351500</v>
      </c>
      <c r="I101" s="12">
        <v>5351500</v>
      </c>
      <c r="J101" s="36">
        <v>454163.64</v>
      </c>
      <c r="K101" s="13">
        <f t="shared" si="8"/>
        <v>8.0499707893120629</v>
      </c>
      <c r="L101" s="13">
        <f t="shared" si="7"/>
        <v>8.4866605624591234</v>
      </c>
    </row>
    <row r="102" spans="2:12" ht="25.5" customHeight="1" x14ac:dyDescent="0.25">
      <c r="B102" s="8"/>
      <c r="C102" s="18"/>
      <c r="D102" s="8">
        <v>366</v>
      </c>
      <c r="E102" s="8"/>
      <c r="F102" s="19" t="s">
        <v>131</v>
      </c>
      <c r="G102" s="32">
        <f>SUM(G103)</f>
        <v>845609.98</v>
      </c>
      <c r="H102" s="9">
        <f>SUM(H103)</f>
        <v>251500</v>
      </c>
      <c r="I102" s="9">
        <f>SUM(I103)</f>
        <v>251500</v>
      </c>
      <c r="J102" s="32">
        <f>SUM(J103)</f>
        <v>43342.850000000006</v>
      </c>
      <c r="K102" s="10">
        <f t="shared" si="8"/>
        <v>5.1256313223739403</v>
      </c>
      <c r="L102" s="10">
        <f t="shared" si="7"/>
        <v>17.233737574552684</v>
      </c>
    </row>
    <row r="103" spans="2:12" ht="31.5" x14ac:dyDescent="0.25">
      <c r="B103" s="11"/>
      <c r="C103" s="16"/>
      <c r="D103" s="11"/>
      <c r="E103" s="11">
        <v>3661</v>
      </c>
      <c r="F103" s="17" t="s">
        <v>132</v>
      </c>
      <c r="G103" s="36">
        <v>845609.98</v>
      </c>
      <c r="H103" s="12">
        <v>251500</v>
      </c>
      <c r="I103" s="12">
        <v>251500</v>
      </c>
      <c r="J103" s="36">
        <v>43342.850000000006</v>
      </c>
      <c r="K103" s="13">
        <f t="shared" si="8"/>
        <v>5.1256313223739403</v>
      </c>
      <c r="L103" s="13">
        <f t="shared" si="7"/>
        <v>17.233737574552684</v>
      </c>
    </row>
    <row r="104" spans="2:12" x14ac:dyDescent="0.25">
      <c r="B104" s="8"/>
      <c r="C104" s="18"/>
      <c r="D104" s="8">
        <v>368</v>
      </c>
      <c r="E104" s="8"/>
      <c r="F104" s="19" t="s">
        <v>133</v>
      </c>
      <c r="G104" s="32">
        <f>SUM(G105)</f>
        <v>1572400.2899999998</v>
      </c>
      <c r="H104" s="9">
        <f>SUM(H105)</f>
        <v>5000</v>
      </c>
      <c r="I104" s="9">
        <f>SUM(I105)</f>
        <v>5000</v>
      </c>
      <c r="J104" s="32">
        <f>SUM(J105)</f>
        <v>4045.69</v>
      </c>
      <c r="K104" s="10">
        <f t="shared" si="8"/>
        <v>0.25729389810784126</v>
      </c>
      <c r="L104" s="10">
        <f t="shared" si="7"/>
        <v>80.913800000000009</v>
      </c>
    </row>
    <row r="105" spans="2:12" x14ac:dyDescent="0.25">
      <c r="B105" s="11"/>
      <c r="C105" s="16"/>
      <c r="D105" s="11"/>
      <c r="E105" s="11">
        <v>3681</v>
      </c>
      <c r="F105" s="17" t="s">
        <v>134</v>
      </c>
      <c r="G105" s="36">
        <v>1572400.2899999998</v>
      </c>
      <c r="H105" s="12">
        <v>5000</v>
      </c>
      <c r="I105" s="12">
        <v>5000</v>
      </c>
      <c r="J105" s="36">
        <v>4045.69</v>
      </c>
      <c r="K105" s="13">
        <f t="shared" si="8"/>
        <v>0.25729389810784126</v>
      </c>
      <c r="L105" s="13">
        <f t="shared" si="7"/>
        <v>80.913800000000009</v>
      </c>
    </row>
    <row r="106" spans="2:12" ht="31.5" x14ac:dyDescent="0.25">
      <c r="B106" s="14"/>
      <c r="C106" s="21">
        <v>37</v>
      </c>
      <c r="D106" s="14"/>
      <c r="E106" s="14"/>
      <c r="F106" s="20" t="s">
        <v>135</v>
      </c>
      <c r="G106" s="31">
        <f>G107+G110</f>
        <v>101491441.64</v>
      </c>
      <c r="H106" s="6">
        <f>H107+H110</f>
        <v>170038620</v>
      </c>
      <c r="I106" s="6">
        <f>I107+I110</f>
        <v>170038620</v>
      </c>
      <c r="J106" s="31">
        <f>J107+J110</f>
        <v>118487464.72</v>
      </c>
      <c r="K106" s="7">
        <f t="shared" si="8"/>
        <v>116.74626235016599</v>
      </c>
      <c r="L106" s="7">
        <f t="shared" si="7"/>
        <v>69.682678393884871</v>
      </c>
    </row>
    <row r="107" spans="2:12" ht="31.5" x14ac:dyDescent="0.25">
      <c r="B107" s="8"/>
      <c r="C107" s="18"/>
      <c r="D107" s="8">
        <v>371</v>
      </c>
      <c r="E107" s="8"/>
      <c r="F107" s="19" t="s">
        <v>136</v>
      </c>
      <c r="G107" s="32">
        <f>SUM(G108:G109)</f>
        <v>90791527.030000001</v>
      </c>
      <c r="H107" s="9">
        <f>SUM(H108:H109)</f>
        <v>154838000</v>
      </c>
      <c r="I107" s="9">
        <f>SUM(I108:I109)</f>
        <v>154838000</v>
      </c>
      <c r="J107" s="32">
        <f>SUM(J108:J109)</f>
        <v>102110402.97</v>
      </c>
      <c r="K107" s="10">
        <f t="shared" si="8"/>
        <v>112.46688574393062</v>
      </c>
      <c r="L107" s="10">
        <f t="shared" ref="L107:L136" si="9">IFERROR(J107/I107*100,0)</f>
        <v>65.946604173394135</v>
      </c>
    </row>
    <row r="108" spans="2:12" ht="27" customHeight="1" x14ac:dyDescent="0.25">
      <c r="B108" s="11"/>
      <c r="C108" s="16"/>
      <c r="D108" s="11"/>
      <c r="E108" s="11">
        <v>3711</v>
      </c>
      <c r="F108" s="17" t="s">
        <v>137</v>
      </c>
      <c r="G108" s="36">
        <v>88391849.640000001</v>
      </c>
      <c r="H108" s="12">
        <v>148605000</v>
      </c>
      <c r="I108" s="12">
        <v>148605000</v>
      </c>
      <c r="J108" s="36">
        <v>99393190.700000003</v>
      </c>
      <c r="K108" s="13">
        <f t="shared" si="8"/>
        <v>112.44610346407046</v>
      </c>
      <c r="L108" s="13">
        <f t="shared" si="9"/>
        <v>66.884149725783118</v>
      </c>
    </row>
    <row r="109" spans="2:12" ht="27" customHeight="1" x14ac:dyDescent="0.25">
      <c r="B109" s="11"/>
      <c r="C109" s="16"/>
      <c r="D109" s="11"/>
      <c r="E109" s="11">
        <v>3715</v>
      </c>
      <c r="F109" s="17" t="s">
        <v>198</v>
      </c>
      <c r="G109" s="36">
        <v>2399677.3899999997</v>
      </c>
      <c r="H109" s="12">
        <v>6233000</v>
      </c>
      <c r="I109" s="12">
        <v>6233000</v>
      </c>
      <c r="J109" s="36">
        <v>2717212.27</v>
      </c>
      <c r="K109" s="13">
        <f t="shared" si="8"/>
        <v>113.23239871006163</v>
      </c>
      <c r="L109" s="13">
        <f t="shared" si="9"/>
        <v>43.593971923632282</v>
      </c>
    </row>
    <row r="110" spans="2:12" ht="31.5" x14ac:dyDescent="0.25">
      <c r="B110" s="8"/>
      <c r="C110" s="18"/>
      <c r="D110" s="8">
        <v>372</v>
      </c>
      <c r="E110" s="8"/>
      <c r="F110" s="19" t="s">
        <v>138</v>
      </c>
      <c r="G110" s="32">
        <f>SUM(G111:G112)</f>
        <v>10699914.610000001</v>
      </c>
      <c r="H110" s="9">
        <f>SUM(H111:H112)</f>
        <v>15200620</v>
      </c>
      <c r="I110" s="9">
        <f>SUM(I111:I112)</f>
        <v>15200620</v>
      </c>
      <c r="J110" s="32">
        <f>SUM(J111:J112)</f>
        <v>16377061.75</v>
      </c>
      <c r="K110" s="10">
        <f t="shared" si="8"/>
        <v>153.05787332820591</v>
      </c>
      <c r="L110" s="10">
        <f t="shared" si="9"/>
        <v>107.73943266787802</v>
      </c>
    </row>
    <row r="111" spans="2:12" x14ac:dyDescent="0.25">
      <c r="B111" s="11"/>
      <c r="C111" s="16"/>
      <c r="D111" s="11"/>
      <c r="E111" s="11">
        <v>3721</v>
      </c>
      <c r="F111" s="17" t="s">
        <v>139</v>
      </c>
      <c r="G111" s="36">
        <v>1270723.33</v>
      </c>
      <c r="H111" s="12">
        <v>1657620</v>
      </c>
      <c r="I111" s="12">
        <v>1657620</v>
      </c>
      <c r="J111" s="36">
        <v>1204653.0699999998</v>
      </c>
      <c r="K111" s="13">
        <f t="shared" si="8"/>
        <v>94.800578659400216</v>
      </c>
      <c r="L111" s="13">
        <f t="shared" si="9"/>
        <v>72.673656809160121</v>
      </c>
    </row>
    <row r="112" spans="2:12" ht="31.5" x14ac:dyDescent="0.25">
      <c r="B112" s="11"/>
      <c r="C112" s="16"/>
      <c r="D112" s="11"/>
      <c r="E112" s="11">
        <v>3723</v>
      </c>
      <c r="F112" s="17" t="s">
        <v>197</v>
      </c>
      <c r="G112" s="36">
        <v>9429191.2800000012</v>
      </c>
      <c r="H112" s="12">
        <v>13543000</v>
      </c>
      <c r="I112" s="12">
        <v>13543000</v>
      </c>
      <c r="J112" s="36">
        <v>15172408.68</v>
      </c>
      <c r="K112" s="13">
        <f t="shared" ref="K112:K136" si="10">IFERROR(J112/G112*100,0)</f>
        <v>160.90890755585562</v>
      </c>
      <c r="L112" s="13">
        <f t="shared" si="9"/>
        <v>112.03137177877871</v>
      </c>
    </row>
    <row r="113" spans="2:12" x14ac:dyDescent="0.25">
      <c r="B113" s="14"/>
      <c r="C113" s="21">
        <v>38</v>
      </c>
      <c r="D113" s="14"/>
      <c r="E113" s="14"/>
      <c r="F113" s="20" t="s">
        <v>140</v>
      </c>
      <c r="G113" s="31">
        <f>G114</f>
        <v>1772733.67</v>
      </c>
      <c r="H113" s="6">
        <f>H114</f>
        <v>2235000</v>
      </c>
      <c r="I113" s="6">
        <f>I114</f>
        <v>2235000</v>
      </c>
      <c r="J113" s="31">
        <f>J114</f>
        <v>1402019.96</v>
      </c>
      <c r="K113" s="7">
        <f t="shared" si="10"/>
        <v>79.088020029540033</v>
      </c>
      <c r="L113" s="7">
        <f t="shared" si="9"/>
        <v>62.730199552572707</v>
      </c>
    </row>
    <row r="114" spans="2:12" x14ac:dyDescent="0.25">
      <c r="B114" s="8"/>
      <c r="C114" s="18"/>
      <c r="D114" s="8">
        <v>381</v>
      </c>
      <c r="E114" s="8"/>
      <c r="F114" s="19" t="s">
        <v>141</v>
      </c>
      <c r="G114" s="32">
        <f>SUM(G115:G116)</f>
        <v>1772733.67</v>
      </c>
      <c r="H114" s="9">
        <f>SUM(H115:H116)</f>
        <v>2235000</v>
      </c>
      <c r="I114" s="9">
        <f>SUM(I115:I116)</f>
        <v>2235000</v>
      </c>
      <c r="J114" s="32">
        <f>SUM(J115:J116)</f>
        <v>1402019.96</v>
      </c>
      <c r="K114" s="10">
        <f t="shared" si="10"/>
        <v>79.088020029540033</v>
      </c>
      <c r="L114" s="10">
        <f t="shared" si="9"/>
        <v>62.730199552572707</v>
      </c>
    </row>
    <row r="115" spans="2:12" x14ac:dyDescent="0.25">
      <c r="B115" s="11"/>
      <c r="C115" s="16"/>
      <c r="D115" s="11"/>
      <c r="E115" s="11">
        <v>3811</v>
      </c>
      <c r="F115" s="17" t="s">
        <v>142</v>
      </c>
      <c r="G115" s="36">
        <v>1443355.43</v>
      </c>
      <c r="H115" s="12">
        <v>1725000</v>
      </c>
      <c r="I115" s="12">
        <v>1725000</v>
      </c>
      <c r="J115" s="36">
        <v>1225307.31</v>
      </c>
      <c r="K115" s="13">
        <f t="shared" si="10"/>
        <v>84.892971234396526</v>
      </c>
      <c r="L115" s="13">
        <f t="shared" si="9"/>
        <v>71.032307826086964</v>
      </c>
    </row>
    <row r="116" spans="2:12" x14ac:dyDescent="0.25">
      <c r="B116" s="11"/>
      <c r="C116" s="16"/>
      <c r="D116" s="11"/>
      <c r="E116" s="11">
        <v>3813</v>
      </c>
      <c r="F116" s="17" t="s">
        <v>143</v>
      </c>
      <c r="G116" s="36">
        <v>329378.24</v>
      </c>
      <c r="H116" s="12">
        <v>510000</v>
      </c>
      <c r="I116" s="12">
        <v>510000</v>
      </c>
      <c r="J116" s="36">
        <v>176712.65</v>
      </c>
      <c r="K116" s="13">
        <f t="shared" si="10"/>
        <v>53.650371682112329</v>
      </c>
      <c r="L116" s="13">
        <f t="shared" si="9"/>
        <v>34.649539215686275</v>
      </c>
    </row>
    <row r="117" spans="2:12" x14ac:dyDescent="0.25">
      <c r="B117" s="22">
        <v>4</v>
      </c>
      <c r="C117" s="22"/>
      <c r="D117" s="22"/>
      <c r="E117" s="22"/>
      <c r="F117" s="23" t="s">
        <v>6</v>
      </c>
      <c r="G117" s="34">
        <f>G118+G121+G132</f>
        <v>241747.3</v>
      </c>
      <c r="H117" s="24">
        <f>H118+H121+H132</f>
        <v>1949362</v>
      </c>
      <c r="I117" s="24">
        <f>I118+I121+I132</f>
        <v>1949362</v>
      </c>
      <c r="J117" s="34">
        <f>J118+J121+J132</f>
        <v>1913510.9</v>
      </c>
      <c r="K117" s="3">
        <f t="shared" si="10"/>
        <v>791.53351454183769</v>
      </c>
      <c r="L117" s="3">
        <f t="shared" si="9"/>
        <v>98.160880329051253</v>
      </c>
    </row>
    <row r="118" spans="2:12" ht="31.5" x14ac:dyDescent="0.25">
      <c r="B118" s="5"/>
      <c r="C118" s="5">
        <v>41</v>
      </c>
      <c r="D118" s="5"/>
      <c r="E118" s="5">
        <v>41</v>
      </c>
      <c r="F118" s="25" t="s">
        <v>7</v>
      </c>
      <c r="G118" s="31">
        <f>SUM(G119)</f>
        <v>8248.1200000000008</v>
      </c>
      <c r="H118" s="6">
        <f>SUM(H119)</f>
        <v>1500</v>
      </c>
      <c r="I118" s="6">
        <f>SUM(I119)</f>
        <v>1500</v>
      </c>
      <c r="J118" s="31">
        <f>SUM(J119)</f>
        <v>0</v>
      </c>
      <c r="K118" s="7">
        <f t="shared" si="10"/>
        <v>0</v>
      </c>
      <c r="L118" s="7">
        <f t="shared" si="9"/>
        <v>0</v>
      </c>
    </row>
    <row r="119" spans="2:12" x14ac:dyDescent="0.25">
      <c r="B119" s="26"/>
      <c r="C119" s="26"/>
      <c r="D119" s="8">
        <v>412</v>
      </c>
      <c r="E119" s="8"/>
      <c r="F119" s="8" t="s">
        <v>106</v>
      </c>
      <c r="G119" s="32">
        <f>SUM(G120:G120)</f>
        <v>8248.1200000000008</v>
      </c>
      <c r="H119" s="9">
        <f>SUM(H120:H120)</f>
        <v>1500</v>
      </c>
      <c r="I119" s="9">
        <f>SUM(I120:I120)</f>
        <v>1500</v>
      </c>
      <c r="J119" s="32">
        <f>SUM(J120:J120)</f>
        <v>0</v>
      </c>
      <c r="K119" s="10">
        <f t="shared" si="10"/>
        <v>0</v>
      </c>
      <c r="L119" s="10">
        <f t="shared" si="9"/>
        <v>0</v>
      </c>
    </row>
    <row r="120" spans="2:12" x14ac:dyDescent="0.25">
      <c r="B120" s="27"/>
      <c r="C120" s="27"/>
      <c r="D120" s="11"/>
      <c r="E120" s="11">
        <v>4124</v>
      </c>
      <c r="F120" s="11" t="s">
        <v>107</v>
      </c>
      <c r="G120" s="36">
        <v>8248.1200000000008</v>
      </c>
      <c r="H120" s="12">
        <v>1500</v>
      </c>
      <c r="I120" s="12">
        <v>1500</v>
      </c>
      <c r="J120" s="36">
        <v>0</v>
      </c>
      <c r="K120" s="13">
        <f t="shared" si="10"/>
        <v>0</v>
      </c>
      <c r="L120" s="13">
        <f t="shared" si="9"/>
        <v>0</v>
      </c>
    </row>
    <row r="121" spans="2:12" ht="31.5" x14ac:dyDescent="0.25">
      <c r="B121" s="5"/>
      <c r="C121" s="5">
        <v>42</v>
      </c>
      <c r="D121" s="5"/>
      <c r="E121" s="5">
        <v>42</v>
      </c>
      <c r="F121" s="25" t="s">
        <v>108</v>
      </c>
      <c r="G121" s="31">
        <f>+G122+G124+G128+G130</f>
        <v>200208.18</v>
      </c>
      <c r="H121" s="6">
        <f t="shared" ref="H121:J121" si="11">+H122+H124+H128+H130</f>
        <v>1588562</v>
      </c>
      <c r="I121" s="6">
        <f t="shared" si="11"/>
        <v>1588562</v>
      </c>
      <c r="J121" s="31">
        <f t="shared" si="11"/>
        <v>1629311.75</v>
      </c>
      <c r="K121" s="7">
        <f>IFERROR(J121/G121*100,0)</f>
        <v>813.80878143939981</v>
      </c>
      <c r="L121" s="7">
        <f t="shared" si="9"/>
        <v>102.5651973294086</v>
      </c>
    </row>
    <row r="122" spans="2:12" x14ac:dyDescent="0.25">
      <c r="B122" s="26"/>
      <c r="C122" s="26"/>
      <c r="D122" s="8">
        <v>421</v>
      </c>
      <c r="E122" s="8"/>
      <c r="F122" s="8" t="s">
        <v>228</v>
      </c>
      <c r="G122" s="32">
        <f>SUM(G123)</f>
        <v>0</v>
      </c>
      <c r="H122" s="9">
        <f t="shared" ref="H122:J122" si="12">SUM(H123)</f>
        <v>150000</v>
      </c>
      <c r="I122" s="9">
        <f t="shared" si="12"/>
        <v>150000</v>
      </c>
      <c r="J122" s="32">
        <f t="shared" si="12"/>
        <v>0</v>
      </c>
      <c r="K122" s="10">
        <f t="shared" ref="K122:K123" si="13">IFERROR(J122/G122*100,0)</f>
        <v>0</v>
      </c>
      <c r="L122" s="10">
        <f t="shared" ref="L122:L123" si="14">IFERROR(J122/I122*100,0)</f>
        <v>0</v>
      </c>
    </row>
    <row r="123" spans="2:12" x14ac:dyDescent="0.25">
      <c r="B123" s="185"/>
      <c r="C123" s="185"/>
      <c r="D123" s="11"/>
      <c r="E123" s="11">
        <v>4212</v>
      </c>
      <c r="F123" s="11" t="s">
        <v>109</v>
      </c>
      <c r="G123" s="36"/>
      <c r="H123" s="12">
        <v>150000</v>
      </c>
      <c r="I123" s="12">
        <v>150000</v>
      </c>
      <c r="J123" s="36">
        <v>0</v>
      </c>
      <c r="K123" s="13">
        <f t="shared" si="13"/>
        <v>0</v>
      </c>
      <c r="L123" s="13">
        <f t="shared" si="14"/>
        <v>0</v>
      </c>
    </row>
    <row r="124" spans="2:12" x14ac:dyDescent="0.25">
      <c r="B124" s="26"/>
      <c r="C124" s="26"/>
      <c r="D124" s="8">
        <v>422</v>
      </c>
      <c r="E124" s="8"/>
      <c r="F124" s="8" t="s">
        <v>110</v>
      </c>
      <c r="G124" s="32">
        <f>SUM(G125:G127)</f>
        <v>53740.3</v>
      </c>
      <c r="H124" s="9">
        <f>SUM(H125:H127)</f>
        <v>738562</v>
      </c>
      <c r="I124" s="9">
        <f>SUM(I125:I127)</f>
        <v>738562</v>
      </c>
      <c r="J124" s="32">
        <f>SUM(J125:J127)</f>
        <v>405227.88999999996</v>
      </c>
      <c r="K124" s="10">
        <f t="shared" si="10"/>
        <v>754.04843292650014</v>
      </c>
      <c r="L124" s="10">
        <f t="shared" si="9"/>
        <v>54.867145886195054</v>
      </c>
    </row>
    <row r="125" spans="2:12" x14ac:dyDescent="0.25">
      <c r="B125" s="27"/>
      <c r="C125" s="27"/>
      <c r="D125" s="11"/>
      <c r="E125" s="11">
        <v>4221</v>
      </c>
      <c r="F125" s="11" t="s">
        <v>111</v>
      </c>
      <c r="G125" s="36">
        <v>31795.040000000001</v>
      </c>
      <c r="H125" s="12">
        <v>647562</v>
      </c>
      <c r="I125" s="12">
        <v>647562</v>
      </c>
      <c r="J125" s="36">
        <v>390418.14999999997</v>
      </c>
      <c r="K125" s="13">
        <f t="shared" si="10"/>
        <v>1227.9215563182181</v>
      </c>
      <c r="L125" s="13">
        <f t="shared" si="9"/>
        <v>60.290466395495713</v>
      </c>
    </row>
    <row r="126" spans="2:12" x14ac:dyDescent="0.25">
      <c r="B126" s="27"/>
      <c r="C126" s="27"/>
      <c r="D126" s="11"/>
      <c r="E126" s="11">
        <v>4222</v>
      </c>
      <c r="F126" s="11" t="s">
        <v>112</v>
      </c>
      <c r="G126" s="36">
        <v>573.75</v>
      </c>
      <c r="H126" s="12">
        <v>5000</v>
      </c>
      <c r="I126" s="12">
        <v>5000</v>
      </c>
      <c r="J126" s="36">
        <v>0</v>
      </c>
      <c r="K126" s="13">
        <f t="shared" si="10"/>
        <v>0</v>
      </c>
      <c r="L126" s="13">
        <f t="shared" si="9"/>
        <v>0</v>
      </c>
    </row>
    <row r="127" spans="2:12" x14ac:dyDescent="0.25">
      <c r="B127" s="27"/>
      <c r="C127" s="27"/>
      <c r="D127" s="11"/>
      <c r="E127" s="11">
        <v>4223</v>
      </c>
      <c r="F127" s="11" t="s">
        <v>113</v>
      </c>
      <c r="G127" s="36">
        <v>21371.51</v>
      </c>
      <c r="H127" s="12">
        <v>86000</v>
      </c>
      <c r="I127" s="12">
        <v>86000</v>
      </c>
      <c r="J127" s="36">
        <v>14809.74</v>
      </c>
      <c r="K127" s="13">
        <f t="shared" si="10"/>
        <v>69.296647733360913</v>
      </c>
      <c r="L127" s="13">
        <f t="shared" si="9"/>
        <v>17.220627906976745</v>
      </c>
    </row>
    <row r="128" spans="2:12" x14ac:dyDescent="0.25">
      <c r="B128" s="26"/>
      <c r="C128" s="26"/>
      <c r="D128" s="8">
        <v>423</v>
      </c>
      <c r="E128" s="8"/>
      <c r="F128" s="8" t="s">
        <v>144</v>
      </c>
      <c r="G128" s="32">
        <f>SUM(G129)</f>
        <v>0</v>
      </c>
      <c r="H128" s="9">
        <f>SUM(H129)</f>
        <v>116000</v>
      </c>
      <c r="I128" s="9">
        <f>SUM(I129)</f>
        <v>116000</v>
      </c>
      <c r="J128" s="32">
        <f>SUM(J129)</f>
        <v>0</v>
      </c>
      <c r="K128" s="10">
        <f t="shared" si="10"/>
        <v>0</v>
      </c>
      <c r="L128" s="10">
        <f t="shared" si="9"/>
        <v>0</v>
      </c>
    </row>
    <row r="129" spans="2:12" x14ac:dyDescent="0.25">
      <c r="B129" s="27"/>
      <c r="C129" s="27"/>
      <c r="D129" s="11"/>
      <c r="E129" s="11">
        <v>4231</v>
      </c>
      <c r="F129" s="11" t="s">
        <v>145</v>
      </c>
      <c r="G129" s="33"/>
      <c r="H129" s="12">
        <v>116000</v>
      </c>
      <c r="I129" s="12">
        <v>116000</v>
      </c>
      <c r="J129" s="36">
        <v>0</v>
      </c>
      <c r="K129" s="13">
        <f t="shared" si="10"/>
        <v>0</v>
      </c>
      <c r="L129" s="13">
        <f t="shared" si="9"/>
        <v>0</v>
      </c>
    </row>
    <row r="130" spans="2:12" x14ac:dyDescent="0.25">
      <c r="B130" s="26"/>
      <c r="C130" s="26"/>
      <c r="D130" s="8">
        <v>426</v>
      </c>
      <c r="E130" s="8"/>
      <c r="F130" s="8"/>
      <c r="G130" s="32">
        <f>SUM(G131)</f>
        <v>146467.88</v>
      </c>
      <c r="H130" s="9">
        <f>SUM(H131)</f>
        <v>584000</v>
      </c>
      <c r="I130" s="9">
        <f>SUM(I131)</f>
        <v>584000</v>
      </c>
      <c r="J130" s="32">
        <f>SUM(J131)</f>
        <v>1224083.8600000001</v>
      </c>
      <c r="K130" s="10">
        <f t="shared" si="10"/>
        <v>835.73535713086039</v>
      </c>
      <c r="L130" s="10">
        <f t="shared" si="9"/>
        <v>209.60340068493153</v>
      </c>
    </row>
    <row r="131" spans="2:12" x14ac:dyDescent="0.25">
      <c r="B131" s="27"/>
      <c r="C131" s="27"/>
      <c r="D131" s="11"/>
      <c r="E131" s="11">
        <v>4262</v>
      </c>
      <c r="F131" s="11" t="s">
        <v>199</v>
      </c>
      <c r="G131" s="36">
        <v>146467.88</v>
      </c>
      <c r="H131" s="12">
        <v>584000</v>
      </c>
      <c r="I131" s="12">
        <v>584000</v>
      </c>
      <c r="J131" s="36">
        <v>1224083.8600000001</v>
      </c>
      <c r="K131" s="13">
        <f t="shared" si="10"/>
        <v>835.73535713086039</v>
      </c>
      <c r="L131" s="13">
        <f t="shared" si="9"/>
        <v>209.60340068493153</v>
      </c>
    </row>
    <row r="132" spans="2:12" x14ac:dyDescent="0.25">
      <c r="B132" s="5"/>
      <c r="C132" s="5">
        <v>45</v>
      </c>
      <c r="D132" s="14"/>
      <c r="E132" s="14"/>
      <c r="F132" s="14" t="s">
        <v>114</v>
      </c>
      <c r="G132" s="31">
        <f>G133+G135</f>
        <v>33291</v>
      </c>
      <c r="H132" s="6">
        <f>H133+H135</f>
        <v>359300</v>
      </c>
      <c r="I132" s="6">
        <f>I133+I135</f>
        <v>359300</v>
      </c>
      <c r="J132" s="31">
        <f>J133+J135</f>
        <v>284199.14999999997</v>
      </c>
      <c r="K132" s="7">
        <f t="shared" si="10"/>
        <v>853.68162566459398</v>
      </c>
      <c r="L132" s="7">
        <f t="shared" si="9"/>
        <v>79.098010019482317</v>
      </c>
    </row>
    <row r="133" spans="2:12" x14ac:dyDescent="0.25">
      <c r="B133" s="26"/>
      <c r="C133" s="26"/>
      <c r="D133" s="8">
        <v>451</v>
      </c>
      <c r="E133" s="8"/>
      <c r="F133" s="8" t="s">
        <v>115</v>
      </c>
      <c r="G133" s="32">
        <f>SUM(G134)</f>
        <v>29608.98</v>
      </c>
      <c r="H133" s="9">
        <f>SUM(H134)</f>
        <v>356000</v>
      </c>
      <c r="I133" s="9">
        <f>SUM(I134)</f>
        <v>356000</v>
      </c>
      <c r="J133" s="32">
        <f>SUM(J134)</f>
        <v>278110.09999999998</v>
      </c>
      <c r="K133" s="10">
        <f t="shared" si="10"/>
        <v>939.27619256050002</v>
      </c>
      <c r="L133" s="10">
        <f t="shared" si="9"/>
        <v>78.120814606741561</v>
      </c>
    </row>
    <row r="134" spans="2:12" x14ac:dyDescent="0.25">
      <c r="B134" s="27"/>
      <c r="C134" s="27"/>
      <c r="D134" s="11"/>
      <c r="E134" s="11">
        <v>4511</v>
      </c>
      <c r="F134" s="11" t="s">
        <v>115</v>
      </c>
      <c r="G134" s="36">
        <v>29608.98</v>
      </c>
      <c r="H134" s="12">
        <v>356000</v>
      </c>
      <c r="I134" s="12">
        <v>356000</v>
      </c>
      <c r="J134" s="36">
        <v>278110.09999999998</v>
      </c>
      <c r="K134" s="13">
        <f t="shared" si="10"/>
        <v>939.27619256050002</v>
      </c>
      <c r="L134" s="13">
        <f t="shared" si="9"/>
        <v>78.120814606741561</v>
      </c>
    </row>
    <row r="135" spans="2:12" x14ac:dyDescent="0.25">
      <c r="B135" s="26"/>
      <c r="C135" s="26"/>
      <c r="D135" s="8">
        <v>452</v>
      </c>
      <c r="E135" s="8"/>
      <c r="F135" s="8" t="s">
        <v>116</v>
      </c>
      <c r="G135" s="32">
        <f>SUM(G136)</f>
        <v>3682.02</v>
      </c>
      <c r="H135" s="9">
        <f>SUM(H136)</f>
        <v>3300</v>
      </c>
      <c r="I135" s="9">
        <f>SUM(I136)</f>
        <v>3300</v>
      </c>
      <c r="J135" s="32">
        <f>SUM(J136)</f>
        <v>6089.05</v>
      </c>
      <c r="K135" s="10">
        <f t="shared" si="10"/>
        <v>165.37254007311205</v>
      </c>
      <c r="L135" s="10">
        <f t="shared" si="9"/>
        <v>184.51666666666665</v>
      </c>
    </row>
    <row r="136" spans="2:12" x14ac:dyDescent="0.25">
      <c r="B136" s="27"/>
      <c r="C136" s="27"/>
      <c r="D136" s="11"/>
      <c r="E136" s="11">
        <v>4521</v>
      </c>
      <c r="F136" s="11" t="s">
        <v>116</v>
      </c>
      <c r="G136" s="36">
        <v>3682.02</v>
      </c>
      <c r="H136" s="12">
        <v>3300</v>
      </c>
      <c r="I136" s="12">
        <v>3300</v>
      </c>
      <c r="J136" s="36">
        <v>6089.05</v>
      </c>
      <c r="K136" s="13">
        <f t="shared" si="10"/>
        <v>165.37254007311205</v>
      </c>
      <c r="L136" s="13">
        <f t="shared" si="9"/>
        <v>184.51666666666665</v>
      </c>
    </row>
    <row r="137" spans="2:12" x14ac:dyDescent="0.25">
      <c r="H137" s="48"/>
      <c r="I137" s="48"/>
      <c r="K137" s="48"/>
      <c r="L137" s="48"/>
    </row>
    <row r="138" spans="2:12" x14ac:dyDescent="0.25">
      <c r="G138" s="65">
        <f>+G10-G42</f>
        <v>24482.110000103712</v>
      </c>
      <c r="H138" s="65">
        <f>+H10-H42</f>
        <v>-368755</v>
      </c>
      <c r="I138" s="65">
        <f>+I10-I42</f>
        <v>-368755</v>
      </c>
      <c r="J138" s="65">
        <f>+J10-J42</f>
        <v>24363.809999972582</v>
      </c>
      <c r="K138" s="48"/>
      <c r="L138" s="48"/>
    </row>
    <row r="139" spans="2:12" x14ac:dyDescent="0.25">
      <c r="L139" s="48"/>
    </row>
    <row r="140" spans="2:12" x14ac:dyDescent="0.25">
      <c r="H140" s="48"/>
      <c r="I140" s="48"/>
      <c r="K140" s="48"/>
      <c r="L140" s="48"/>
    </row>
    <row r="141" spans="2:12" x14ac:dyDescent="0.25">
      <c r="H141" s="48"/>
      <c r="I141" s="48"/>
      <c r="K141" s="48"/>
      <c r="L141" s="48"/>
    </row>
    <row r="142" spans="2:12" x14ac:dyDescent="0.25">
      <c r="H142" s="48"/>
      <c r="I142" s="48"/>
      <c r="K142" s="48"/>
      <c r="L142" s="48"/>
    </row>
    <row r="143" spans="2:12" x14ac:dyDescent="0.25">
      <c r="H143" s="48"/>
      <c r="I143" s="48"/>
      <c r="K143" s="48"/>
      <c r="L143" s="48"/>
    </row>
    <row r="144" spans="2:12" x14ac:dyDescent="0.25">
      <c r="H144" s="48"/>
      <c r="I144" s="48"/>
      <c r="K144" s="48"/>
      <c r="L144" s="48"/>
    </row>
    <row r="145" spans="2:12" x14ac:dyDescent="0.25">
      <c r="H145" s="48"/>
      <c r="I145" s="48"/>
      <c r="K145" s="48"/>
      <c r="L145" s="48"/>
    </row>
    <row r="146" spans="2:12" x14ac:dyDescent="0.25">
      <c r="H146" s="48"/>
      <c r="I146" s="48"/>
      <c r="K146" s="48"/>
      <c r="L146" s="48"/>
    </row>
    <row r="147" spans="2:12" x14ac:dyDescent="0.25">
      <c r="H147" s="48"/>
      <c r="I147" s="48"/>
      <c r="K147" s="48"/>
      <c r="L147" s="48"/>
    </row>
    <row r="148" spans="2:12" ht="15" customHeight="1" x14ac:dyDescent="0.25">
      <c r="B148" s="75"/>
      <c r="C148" s="75"/>
      <c r="D148" s="75"/>
      <c r="E148" s="75"/>
      <c r="F148" s="75"/>
      <c r="G148" s="76"/>
      <c r="H148" s="77"/>
      <c r="I148" s="77"/>
      <c r="J148" s="76"/>
      <c r="K148" s="77"/>
      <c r="L148" s="77"/>
    </row>
    <row r="149" spans="2:12" x14ac:dyDescent="0.25">
      <c r="B149" s="75"/>
      <c r="C149" s="75"/>
      <c r="D149" s="75"/>
      <c r="E149" s="75"/>
      <c r="F149" s="75"/>
      <c r="G149" s="76"/>
      <c r="H149" s="76"/>
      <c r="I149" s="77"/>
      <c r="J149" s="76"/>
      <c r="K149" s="77"/>
      <c r="L149" s="77"/>
    </row>
    <row r="150" spans="2:12" x14ac:dyDescent="0.25">
      <c r="B150" s="75"/>
      <c r="C150" s="75"/>
      <c r="D150" s="75"/>
      <c r="E150" s="75"/>
      <c r="F150" s="75"/>
      <c r="G150" s="76"/>
      <c r="H150" s="77"/>
      <c r="I150" s="77"/>
      <c r="J150" s="76"/>
      <c r="K150" s="77"/>
      <c r="L150" s="77"/>
    </row>
    <row r="151" spans="2:12" x14ac:dyDescent="0.25">
      <c r="H151" s="48"/>
      <c r="I151" s="48"/>
      <c r="K151" s="48"/>
      <c r="L151" s="48"/>
    </row>
  </sheetData>
  <mergeCells count="7">
    <mergeCell ref="B2:L2"/>
    <mergeCell ref="B4:L4"/>
    <mergeCell ref="B6:L6"/>
    <mergeCell ref="B41:F41"/>
    <mergeCell ref="B9:F9"/>
    <mergeCell ref="B40:F40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44"/>
  <sheetViews>
    <sheetView topLeftCell="A34" zoomScaleNormal="100" workbookViewId="0">
      <selection activeCell="E38" sqref="E38"/>
    </sheetView>
  </sheetViews>
  <sheetFormatPr defaultColWidth="9.140625" defaultRowHeight="15.75" x14ac:dyDescent="0.25"/>
  <cols>
    <col min="1" max="1" width="9.140625" style="37"/>
    <col min="2" max="2" width="37.7109375" style="37" customWidth="1"/>
    <col min="3" max="3" width="15.7109375" style="37" customWidth="1"/>
    <col min="4" max="4" width="19" style="37" bestFit="1" customWidth="1"/>
    <col min="5" max="5" width="15.7109375" style="37" customWidth="1"/>
    <col min="6" max="6" width="16.28515625" style="37" bestFit="1" customWidth="1"/>
    <col min="7" max="8" width="10.7109375" style="37" customWidth="1"/>
    <col min="9" max="16384" width="9.140625" style="37"/>
  </cols>
  <sheetData>
    <row r="1" spans="2:8" x14ac:dyDescent="0.25">
      <c r="B1" s="41"/>
      <c r="C1" s="41"/>
      <c r="D1" s="41"/>
      <c r="E1" s="41"/>
      <c r="F1" s="39"/>
      <c r="G1" s="39"/>
      <c r="H1" s="39"/>
    </row>
    <row r="2" spans="2:8" ht="15.75" customHeight="1" x14ac:dyDescent="0.25">
      <c r="B2" s="198" t="s">
        <v>46</v>
      </c>
      <c r="C2" s="198"/>
      <c r="D2" s="198"/>
      <c r="E2" s="198"/>
      <c r="F2" s="198"/>
      <c r="G2" s="198"/>
      <c r="H2" s="198"/>
    </row>
    <row r="3" spans="2:8" x14ac:dyDescent="0.25">
      <c r="B3" s="41"/>
      <c r="C3" s="41"/>
      <c r="D3" s="41"/>
      <c r="E3" s="41"/>
      <c r="F3" s="39"/>
      <c r="G3" s="39"/>
      <c r="H3" s="39"/>
    </row>
    <row r="4" spans="2:8" ht="63" x14ac:dyDescent="0.25">
      <c r="B4" s="51" t="s">
        <v>8</v>
      </c>
      <c r="C4" s="51" t="s">
        <v>229</v>
      </c>
      <c r="D4" s="51" t="s">
        <v>230</v>
      </c>
      <c r="E4" s="51" t="s">
        <v>231</v>
      </c>
      <c r="F4" s="28" t="s">
        <v>232</v>
      </c>
      <c r="G4" s="51" t="s">
        <v>30</v>
      </c>
      <c r="H4" s="51" t="s">
        <v>30</v>
      </c>
    </row>
    <row r="5" spans="2:8" ht="31.5" x14ac:dyDescent="0.25">
      <c r="B5" s="51">
        <v>1</v>
      </c>
      <c r="C5" s="51">
        <v>2</v>
      </c>
      <c r="D5" s="51">
        <v>3</v>
      </c>
      <c r="E5" s="51">
        <v>4</v>
      </c>
      <c r="F5" s="58" t="s">
        <v>207</v>
      </c>
      <c r="G5" s="51" t="s">
        <v>209</v>
      </c>
      <c r="H5" s="51" t="s">
        <v>224</v>
      </c>
    </row>
    <row r="6" spans="2:8" x14ac:dyDescent="0.25">
      <c r="B6" s="59" t="s">
        <v>56</v>
      </c>
      <c r="C6" s="60">
        <f>C7+C10+C12+C14+C19</f>
        <v>209160825.69999999</v>
      </c>
      <c r="D6" s="61">
        <f>D7+D10+D12+D14+D19</f>
        <v>333478956</v>
      </c>
      <c r="E6" s="61">
        <f>E7+E10+E12+E14+E19</f>
        <v>333478956</v>
      </c>
      <c r="F6" s="60">
        <f>F7+F10+F12+F14+F19</f>
        <v>203545895.65000001</v>
      </c>
      <c r="G6" s="62">
        <f t="shared" ref="G6:G18" si="0">IFERROR(F6/C6*100,0)</f>
        <v>97.315496326231994</v>
      </c>
      <c r="H6" s="62">
        <f t="shared" ref="H6:H18" si="1">IFERROR(F6/E6*100,0)</f>
        <v>61.037103537651717</v>
      </c>
    </row>
    <row r="7" spans="2:8" x14ac:dyDescent="0.25">
      <c r="B7" s="59" t="s">
        <v>22</v>
      </c>
      <c r="C7" s="60">
        <f>SUM(C8:C9)</f>
        <v>137309335.82999998</v>
      </c>
      <c r="D7" s="61">
        <f>SUM(D8:D9)</f>
        <v>231445236</v>
      </c>
      <c r="E7" s="61">
        <f>SUM(E8:E9)</f>
        <v>231445236</v>
      </c>
      <c r="F7" s="60">
        <f>SUM(F8:F9)</f>
        <v>139626809.47999999</v>
      </c>
      <c r="G7" s="62">
        <f t="shared" si="0"/>
        <v>101.68777573352274</v>
      </c>
      <c r="H7" s="62">
        <f t="shared" si="1"/>
        <v>60.328227918244984</v>
      </c>
    </row>
    <row r="8" spans="2:8" x14ac:dyDescent="0.25">
      <c r="B8" s="95" t="s">
        <v>23</v>
      </c>
      <c r="C8" s="33">
        <v>126896468.77</v>
      </c>
      <c r="D8" s="12">
        <v>214562900</v>
      </c>
      <c r="E8" s="12">
        <v>214562900</v>
      </c>
      <c r="F8" s="33">
        <v>130734238.28999999</v>
      </c>
      <c r="G8" s="13">
        <f t="shared" si="0"/>
        <v>103.02433121835404</v>
      </c>
      <c r="H8" s="13">
        <f t="shared" si="1"/>
        <v>60.930495574957263</v>
      </c>
    </row>
    <row r="9" spans="2:8" x14ac:dyDescent="0.25">
      <c r="B9" s="96" t="s">
        <v>24</v>
      </c>
      <c r="C9" s="33">
        <v>10412867.060000001</v>
      </c>
      <c r="D9" s="12">
        <v>16882336</v>
      </c>
      <c r="E9" s="12">
        <v>16882336</v>
      </c>
      <c r="F9" s="33">
        <v>8892571.1899999995</v>
      </c>
      <c r="G9" s="13">
        <f t="shared" si="0"/>
        <v>85.399834058766899</v>
      </c>
      <c r="H9" s="13">
        <f t="shared" si="1"/>
        <v>52.673819488013976</v>
      </c>
    </row>
    <row r="10" spans="2:8" x14ac:dyDescent="0.25">
      <c r="B10" s="59" t="s">
        <v>26</v>
      </c>
      <c r="C10" s="60">
        <f>SUM(C11)</f>
        <v>8420.11</v>
      </c>
      <c r="D10" s="61">
        <f>SUM(D11)</f>
        <v>13720</v>
      </c>
      <c r="E10" s="61">
        <f>SUM(E11)</f>
        <v>13720</v>
      </c>
      <c r="F10" s="60">
        <f>SUM(F11)</f>
        <v>11178.52</v>
      </c>
      <c r="G10" s="62">
        <f t="shared" si="0"/>
        <v>132.75978579852281</v>
      </c>
      <c r="H10" s="62">
        <f t="shared" si="1"/>
        <v>81.476093294460654</v>
      </c>
    </row>
    <row r="11" spans="2:8" x14ac:dyDescent="0.25">
      <c r="B11" s="82" t="s">
        <v>27</v>
      </c>
      <c r="C11" s="35">
        <v>8420.11</v>
      </c>
      <c r="D11" s="12">
        <v>13720</v>
      </c>
      <c r="E11" s="12">
        <v>13720</v>
      </c>
      <c r="F11" s="35">
        <v>11178.52</v>
      </c>
      <c r="G11" s="13">
        <f t="shared" si="0"/>
        <v>132.75978579852281</v>
      </c>
      <c r="H11" s="13">
        <f t="shared" si="1"/>
        <v>81.476093294460654</v>
      </c>
    </row>
    <row r="12" spans="2:8" x14ac:dyDescent="0.25">
      <c r="B12" s="59" t="s">
        <v>208</v>
      </c>
      <c r="C12" s="60">
        <f>+C13</f>
        <v>0</v>
      </c>
      <c r="D12" s="61">
        <f>+D13</f>
        <v>0</v>
      </c>
      <c r="E12" s="61">
        <f>+E13</f>
        <v>0</v>
      </c>
      <c r="F12" s="60">
        <f>+F13</f>
        <v>0</v>
      </c>
      <c r="G12" s="13">
        <f>IFERROR(F12/C12*100,0)</f>
        <v>0</v>
      </c>
      <c r="H12" s="13">
        <f>IFERROR(F12/E12*100,0)</f>
        <v>0</v>
      </c>
    </row>
    <row r="13" spans="2:8" ht="31.5" x14ac:dyDescent="0.25">
      <c r="B13" s="82" t="s">
        <v>74</v>
      </c>
      <c r="C13" s="33"/>
      <c r="D13" s="12"/>
      <c r="E13" s="81"/>
      <c r="F13" s="35"/>
      <c r="G13" s="13">
        <f>IFERROR(F13/C13*100,0)</f>
        <v>0</v>
      </c>
      <c r="H13" s="13">
        <f>IFERROR(F13/E13*100,0)</f>
        <v>0</v>
      </c>
    </row>
    <row r="14" spans="2:8" x14ac:dyDescent="0.25">
      <c r="B14" s="101" t="s">
        <v>69</v>
      </c>
      <c r="C14" s="60">
        <f>SUM(C15:C18)</f>
        <v>71843069.760000005</v>
      </c>
      <c r="D14" s="61">
        <f>SUM(D15:D18)</f>
        <v>102020000</v>
      </c>
      <c r="E14" s="61">
        <f>SUM(E15:E18)</f>
        <v>102020000</v>
      </c>
      <c r="F14" s="60">
        <f>SUM(F15:F18)</f>
        <v>63907907.649999999</v>
      </c>
      <c r="G14" s="62">
        <f t="shared" si="0"/>
        <v>88.954867690776126</v>
      </c>
      <c r="H14" s="62">
        <f t="shared" si="1"/>
        <v>62.642528572828859</v>
      </c>
    </row>
    <row r="15" spans="2:8" x14ac:dyDescent="0.25">
      <c r="B15" s="82" t="s">
        <v>70</v>
      </c>
      <c r="C15" s="33">
        <v>15478</v>
      </c>
      <c r="D15" s="12">
        <v>0</v>
      </c>
      <c r="E15" s="12">
        <v>0</v>
      </c>
      <c r="F15" s="33">
        <f>15472.77+358</f>
        <v>15830.77</v>
      </c>
      <c r="G15" s="13">
        <f t="shared" si="0"/>
        <v>102.27917043545678</v>
      </c>
      <c r="H15" s="13">
        <f t="shared" si="1"/>
        <v>0</v>
      </c>
    </row>
    <row r="16" spans="2:8" x14ac:dyDescent="0.25">
      <c r="B16" s="82" t="s">
        <v>71</v>
      </c>
      <c r="C16" s="33">
        <v>584</v>
      </c>
      <c r="D16" s="12">
        <v>0</v>
      </c>
      <c r="E16" s="12">
        <v>0</v>
      </c>
      <c r="F16" s="33">
        <v>500</v>
      </c>
      <c r="G16" s="13">
        <f t="shared" si="0"/>
        <v>85.61643835616438</v>
      </c>
      <c r="H16" s="13">
        <f t="shared" si="1"/>
        <v>0</v>
      </c>
    </row>
    <row r="17" spans="2:8" x14ac:dyDescent="0.25">
      <c r="B17" s="82" t="s">
        <v>72</v>
      </c>
      <c r="C17" s="33">
        <v>57092038.82</v>
      </c>
      <c r="D17" s="12">
        <v>95662000</v>
      </c>
      <c r="E17" s="12">
        <v>95662000</v>
      </c>
      <c r="F17" s="33">
        <v>50398013.509999998</v>
      </c>
      <c r="G17" s="13">
        <f t="shared" si="0"/>
        <v>88.27502844817829</v>
      </c>
      <c r="H17" s="13">
        <f t="shared" si="1"/>
        <v>52.68342028182559</v>
      </c>
    </row>
    <row r="18" spans="2:8" ht="31.5" x14ac:dyDescent="0.25">
      <c r="B18" s="82" t="s">
        <v>196</v>
      </c>
      <c r="C18" s="33">
        <v>14734968.940000001</v>
      </c>
      <c r="D18" s="12">
        <v>6358000</v>
      </c>
      <c r="E18" s="12">
        <v>6358000</v>
      </c>
      <c r="F18" s="33">
        <v>13493563.369999999</v>
      </c>
      <c r="G18" s="13">
        <f t="shared" si="0"/>
        <v>91.575105620819841</v>
      </c>
      <c r="H18" s="13">
        <f t="shared" si="1"/>
        <v>212.22968496382509</v>
      </c>
    </row>
    <row r="19" spans="2:8" ht="31.5" x14ac:dyDescent="0.25">
      <c r="B19" s="59" t="s">
        <v>161</v>
      </c>
      <c r="C19" s="60">
        <f>SUM(C20)</f>
        <v>0</v>
      </c>
      <c r="D19" s="61">
        <f>SUM(D20)</f>
        <v>0</v>
      </c>
      <c r="E19" s="61">
        <f>SUM(E20)</f>
        <v>0</v>
      </c>
      <c r="F19" s="60">
        <f>SUM(F20)</f>
        <v>0</v>
      </c>
      <c r="G19" s="62">
        <f>IFERROR(F19/C19*100,0)</f>
        <v>0</v>
      </c>
      <c r="H19" s="62">
        <f>IFERROR(F19/E19*100,0)</f>
        <v>0</v>
      </c>
    </row>
    <row r="20" spans="2:8" ht="31.5" x14ac:dyDescent="0.25">
      <c r="B20" s="82" t="s">
        <v>162</v>
      </c>
      <c r="C20" s="33"/>
      <c r="D20" s="12">
        <v>0</v>
      </c>
      <c r="E20" s="81">
        <v>0</v>
      </c>
      <c r="F20" s="33">
        <v>0</v>
      </c>
      <c r="G20" s="13">
        <f>IFERROR(F20/C20*100,0)</f>
        <v>0</v>
      </c>
      <c r="H20" s="13">
        <f>IFERROR(F20/E20*100,0)</f>
        <v>0</v>
      </c>
    </row>
    <row r="21" spans="2:8" x14ac:dyDescent="0.25">
      <c r="B21" s="27"/>
      <c r="C21" s="33"/>
      <c r="D21" s="12"/>
      <c r="E21" s="81"/>
      <c r="F21" s="36"/>
      <c r="G21" s="13"/>
      <c r="H21" s="13"/>
    </row>
    <row r="22" spans="2:8" x14ac:dyDescent="0.25">
      <c r="B22" s="82"/>
      <c r="C22" s="33"/>
      <c r="D22" s="12"/>
      <c r="E22" s="81"/>
      <c r="F22" s="36"/>
      <c r="G22" s="13"/>
      <c r="H22" s="13"/>
    </row>
    <row r="23" spans="2:8" ht="15.75" customHeight="1" x14ac:dyDescent="0.25">
      <c r="B23" s="59" t="s">
        <v>57</v>
      </c>
      <c r="C23" s="60">
        <f>C24+C27+C29+C31+C37+C39</f>
        <v>209136343.58999997</v>
      </c>
      <c r="D23" s="61">
        <f>D24+D27+D29+D31+D37+D39</f>
        <v>333847711</v>
      </c>
      <c r="E23" s="61">
        <f>E24+E27+E29+E31+E37+E39</f>
        <v>333847711</v>
      </c>
      <c r="F23" s="60">
        <f>F24+F27+F29+F31+F37+F39</f>
        <v>203521531.84</v>
      </c>
      <c r="G23" s="62">
        <f t="shared" ref="G23:G36" si="2">IFERROR(F23/C23*100,0)</f>
        <v>97.315238636376137</v>
      </c>
      <c r="H23" s="62">
        <f t="shared" ref="H23:H36" si="3">IFERROR(F23/E23*100,0)</f>
        <v>60.96238648166139</v>
      </c>
    </row>
    <row r="24" spans="2:8" ht="15.75" customHeight="1" x14ac:dyDescent="0.25">
      <c r="B24" s="59" t="s">
        <v>22</v>
      </c>
      <c r="C24" s="60">
        <f>SUM(C25:C26)</f>
        <v>137309335.82999998</v>
      </c>
      <c r="D24" s="61">
        <f>SUM(D25:D26)</f>
        <v>231445236</v>
      </c>
      <c r="E24" s="61">
        <f>SUM(E25:E26)</f>
        <v>231445236</v>
      </c>
      <c r="F24" s="60">
        <f>SUM(F25:F26)</f>
        <v>139626809.47999999</v>
      </c>
      <c r="G24" s="62">
        <f t="shared" si="2"/>
        <v>101.68777573352274</v>
      </c>
      <c r="H24" s="62">
        <f t="shared" si="3"/>
        <v>60.328227918244984</v>
      </c>
    </row>
    <row r="25" spans="2:8" x14ac:dyDescent="0.25">
      <c r="B25" s="95" t="s">
        <v>23</v>
      </c>
      <c r="C25" s="33">
        <v>126896468.77</v>
      </c>
      <c r="D25" s="12">
        <v>214562900</v>
      </c>
      <c r="E25" s="12">
        <v>214562900</v>
      </c>
      <c r="F25" s="33">
        <v>130734238.28999999</v>
      </c>
      <c r="G25" s="13">
        <f t="shared" si="2"/>
        <v>103.02433121835404</v>
      </c>
      <c r="H25" s="13">
        <f t="shared" si="3"/>
        <v>60.930495574957263</v>
      </c>
    </row>
    <row r="26" spans="2:8" x14ac:dyDescent="0.25">
      <c r="B26" s="96" t="s">
        <v>24</v>
      </c>
      <c r="C26" s="33">
        <v>10412867.060000001</v>
      </c>
      <c r="D26" s="12">
        <v>16882336</v>
      </c>
      <c r="E26" s="12">
        <v>16882336</v>
      </c>
      <c r="F26" s="33">
        <v>8892571.1899999995</v>
      </c>
      <c r="G26" s="13">
        <f t="shared" si="2"/>
        <v>85.399834058766899</v>
      </c>
      <c r="H26" s="13">
        <f t="shared" si="3"/>
        <v>52.673819488013976</v>
      </c>
    </row>
    <row r="27" spans="2:8" x14ac:dyDescent="0.25">
      <c r="B27" s="59" t="s">
        <v>26</v>
      </c>
      <c r="C27" s="60">
        <f>SUM(C28)</f>
        <v>0</v>
      </c>
      <c r="D27" s="61">
        <f>SUM(D28)</f>
        <v>15720</v>
      </c>
      <c r="E27" s="61">
        <f>SUM(E28)</f>
        <v>15720</v>
      </c>
      <c r="F27" s="60">
        <f>SUM(F28)</f>
        <v>0</v>
      </c>
      <c r="G27" s="62">
        <f t="shared" si="2"/>
        <v>0</v>
      </c>
      <c r="H27" s="62">
        <f t="shared" si="3"/>
        <v>0</v>
      </c>
    </row>
    <row r="28" spans="2:8" x14ac:dyDescent="0.25">
      <c r="B28" s="82" t="s">
        <v>27</v>
      </c>
      <c r="C28" s="33"/>
      <c r="D28" s="12">
        <v>15720</v>
      </c>
      <c r="E28" s="81">
        <v>15720</v>
      </c>
      <c r="F28" s="33">
        <v>0</v>
      </c>
      <c r="G28" s="13">
        <f t="shared" si="2"/>
        <v>0</v>
      </c>
      <c r="H28" s="13">
        <f t="shared" si="3"/>
        <v>0</v>
      </c>
    </row>
    <row r="29" spans="2:8" x14ac:dyDescent="0.25">
      <c r="B29" s="59" t="s">
        <v>73</v>
      </c>
      <c r="C29" s="60">
        <f>SUM(C30)</f>
        <v>0</v>
      </c>
      <c r="D29" s="61">
        <f>SUM(D30)</f>
        <v>0</v>
      </c>
      <c r="E29" s="61">
        <f>SUM(E30)</f>
        <v>0</v>
      </c>
      <c r="F29" s="60">
        <f>SUM(F30)</f>
        <v>0</v>
      </c>
      <c r="G29" s="62">
        <f t="shared" si="2"/>
        <v>0</v>
      </c>
      <c r="H29" s="62">
        <f t="shared" si="3"/>
        <v>0</v>
      </c>
    </row>
    <row r="30" spans="2:8" ht="31.5" x14ac:dyDescent="0.25">
      <c r="B30" s="82" t="s">
        <v>74</v>
      </c>
      <c r="C30" s="33"/>
      <c r="D30" s="12"/>
      <c r="E30" s="12"/>
      <c r="F30" s="33"/>
      <c r="G30" s="13">
        <f t="shared" si="2"/>
        <v>0</v>
      </c>
      <c r="H30" s="13">
        <f t="shared" si="3"/>
        <v>0</v>
      </c>
    </row>
    <row r="31" spans="2:8" x14ac:dyDescent="0.25">
      <c r="B31" s="101" t="s">
        <v>69</v>
      </c>
      <c r="C31" s="60">
        <f>SUM(C32:C36)</f>
        <v>71827007.760000005</v>
      </c>
      <c r="D31" s="61">
        <f>SUM(D32:D36)</f>
        <v>102046755</v>
      </c>
      <c r="E31" s="61">
        <f>SUM(E32:E36)</f>
        <v>102046755</v>
      </c>
      <c r="F31" s="60">
        <f>SUM(F32:F36)</f>
        <v>63894058.749999993</v>
      </c>
      <c r="G31" s="62">
        <f t="shared" si="2"/>
        <v>88.95547892443625</v>
      </c>
      <c r="H31" s="62">
        <f t="shared" si="3"/>
        <v>62.612533588157696</v>
      </c>
    </row>
    <row r="32" spans="2:8" x14ac:dyDescent="0.25">
      <c r="B32" s="82" t="s">
        <v>236</v>
      </c>
      <c r="C32" s="36"/>
      <c r="D32" s="13">
        <v>6762</v>
      </c>
      <c r="E32" s="13">
        <v>6762</v>
      </c>
      <c r="F32" s="36"/>
      <c r="G32" s="13"/>
      <c r="H32" s="13"/>
    </row>
    <row r="33" spans="2:9" x14ac:dyDescent="0.25">
      <c r="B33" s="82" t="s">
        <v>70</v>
      </c>
      <c r="C33" s="36"/>
      <c r="D33" s="13">
        <v>19993</v>
      </c>
      <c r="E33" s="13">
        <v>19993</v>
      </c>
      <c r="F33" s="36">
        <v>0</v>
      </c>
      <c r="G33" s="13">
        <f t="shared" si="2"/>
        <v>0</v>
      </c>
      <c r="H33" s="13">
        <f t="shared" si="3"/>
        <v>0</v>
      </c>
    </row>
    <row r="34" spans="2:9" x14ac:dyDescent="0.25">
      <c r="B34" s="82" t="s">
        <v>71</v>
      </c>
      <c r="C34" s="33"/>
      <c r="D34" s="12"/>
      <c r="E34" s="12"/>
      <c r="F34" s="33">
        <v>2481.87</v>
      </c>
      <c r="G34" s="13">
        <f t="shared" si="2"/>
        <v>0</v>
      </c>
      <c r="H34" s="13">
        <f t="shared" si="3"/>
        <v>0</v>
      </c>
    </row>
    <row r="35" spans="2:9" x14ac:dyDescent="0.25">
      <c r="B35" s="82" t="s">
        <v>72</v>
      </c>
      <c r="C35" s="33">
        <v>57092038.82</v>
      </c>
      <c r="D35" s="12">
        <v>95662000</v>
      </c>
      <c r="E35" s="12">
        <v>95662000</v>
      </c>
      <c r="F35" s="33">
        <v>50398013.509999998</v>
      </c>
      <c r="G35" s="13">
        <f t="shared" si="2"/>
        <v>88.27502844817829</v>
      </c>
      <c r="H35" s="13">
        <f t="shared" si="3"/>
        <v>52.68342028182559</v>
      </c>
    </row>
    <row r="36" spans="2:9" ht="31.5" x14ac:dyDescent="0.25">
      <c r="B36" s="82" t="s">
        <v>196</v>
      </c>
      <c r="C36" s="33">
        <v>14734968.940000001</v>
      </c>
      <c r="D36" s="12">
        <v>6358000</v>
      </c>
      <c r="E36" s="12">
        <v>6358000</v>
      </c>
      <c r="F36" s="33">
        <v>13493563.369999999</v>
      </c>
      <c r="G36" s="13">
        <f t="shared" si="2"/>
        <v>91.575105620819841</v>
      </c>
      <c r="H36" s="13">
        <f t="shared" si="3"/>
        <v>212.22968496382509</v>
      </c>
    </row>
    <row r="37" spans="2:9" x14ac:dyDescent="0.25">
      <c r="B37" s="59" t="s">
        <v>242</v>
      </c>
      <c r="C37" s="60">
        <f>SUM(C38)</f>
        <v>0</v>
      </c>
      <c r="D37" s="61">
        <f>SUM(D38)</f>
        <v>0</v>
      </c>
      <c r="E37" s="61">
        <f>SUM(E38)</f>
        <v>0</v>
      </c>
      <c r="F37" s="60">
        <f>SUM(F38)</f>
        <v>663.61</v>
      </c>
      <c r="G37" s="62">
        <f>IFERROR(F37/C37*100,0)</f>
        <v>0</v>
      </c>
      <c r="H37" s="62">
        <f>IFERROR(F37/E37*100,0)</f>
        <v>0</v>
      </c>
    </row>
    <row r="38" spans="2:9" x14ac:dyDescent="0.25">
      <c r="B38" s="82" t="s">
        <v>241</v>
      </c>
      <c r="C38" s="102"/>
      <c r="D38" s="110">
        <v>0</v>
      </c>
      <c r="E38" s="110">
        <v>0</v>
      </c>
      <c r="F38" s="102">
        <v>663.61</v>
      </c>
      <c r="G38" s="13">
        <f>IFERROR(F38/C38*100,0)</f>
        <v>0</v>
      </c>
      <c r="H38" s="13">
        <f>IFERROR(F38/E38*100,0)</f>
        <v>0</v>
      </c>
    </row>
    <row r="39" spans="2:9" ht="47.25" x14ac:dyDescent="0.25">
      <c r="B39" s="59" t="s">
        <v>219</v>
      </c>
      <c r="C39" s="60">
        <f>SUM(C40)</f>
        <v>0</v>
      </c>
      <c r="D39" s="61">
        <f>SUM(D40)</f>
        <v>340000</v>
      </c>
      <c r="E39" s="61">
        <f>SUM(E40)</f>
        <v>340000</v>
      </c>
      <c r="F39" s="60">
        <f>SUM(F40)</f>
        <v>0</v>
      </c>
      <c r="G39" s="62">
        <f>IFERROR(F39/C39*100,0)</f>
        <v>0</v>
      </c>
      <c r="H39" s="62">
        <f>IFERROR(F39/E39*100,0)</f>
        <v>0</v>
      </c>
    </row>
    <row r="40" spans="2:9" ht="47.25" x14ac:dyDescent="0.25">
      <c r="B40" s="82" t="s">
        <v>220</v>
      </c>
      <c r="C40" s="102"/>
      <c r="D40" s="110">
        <v>340000</v>
      </c>
      <c r="E40" s="110">
        <v>340000</v>
      </c>
      <c r="F40" s="102"/>
      <c r="G40" s="13">
        <f>IFERROR(F40/C40*100,0)</f>
        <v>0</v>
      </c>
      <c r="H40" s="13">
        <f>IFERROR(F40/E40*100,0)</f>
        <v>0</v>
      </c>
    </row>
    <row r="41" spans="2:9" x14ac:dyDescent="0.25">
      <c r="C41" s="65"/>
      <c r="F41" s="65"/>
    </row>
    <row r="42" spans="2:9" ht="15" customHeight="1" x14ac:dyDescent="0.25">
      <c r="B42" s="75"/>
      <c r="C42" s="76">
        <f>+C6-C23</f>
        <v>24482.110000014305</v>
      </c>
      <c r="D42" s="76">
        <f>+D6-D23</f>
        <v>-368755</v>
      </c>
      <c r="E42" s="76">
        <f>+E6-E23</f>
        <v>-368755</v>
      </c>
      <c r="F42" s="76">
        <f>+F6-F23</f>
        <v>24363.810000002384</v>
      </c>
      <c r="H42" s="75"/>
      <c r="I42" s="75"/>
    </row>
    <row r="43" spans="2:9" x14ac:dyDescent="0.25">
      <c r="B43" s="75"/>
      <c r="C43" s="76"/>
      <c r="D43" s="75"/>
      <c r="E43" s="75"/>
      <c r="F43" s="76"/>
      <c r="H43" s="75"/>
      <c r="I43" s="75"/>
    </row>
    <row r="44" spans="2:9" x14ac:dyDescent="0.25">
      <c r="B44" s="75"/>
      <c r="C44" s="76"/>
      <c r="D44" s="75"/>
      <c r="E44" s="75"/>
      <c r="F44" s="76"/>
      <c r="G44" s="75"/>
      <c r="H44" s="75"/>
      <c r="I44" s="75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16"/>
  <sheetViews>
    <sheetView workbookViewId="0">
      <selection activeCell="K13" sqref="K13"/>
    </sheetView>
  </sheetViews>
  <sheetFormatPr defaultColWidth="9.140625" defaultRowHeight="15.75" x14ac:dyDescent="0.25"/>
  <cols>
    <col min="1" max="1" width="9.140625" style="37"/>
    <col min="2" max="2" width="37.7109375" style="37" customWidth="1"/>
    <col min="3" max="6" width="15.7109375" style="37" customWidth="1"/>
    <col min="7" max="8" width="10.7109375" style="37" customWidth="1"/>
    <col min="9" max="9" width="9.140625" style="37"/>
    <col min="10" max="10" width="16.28515625" style="37" bestFit="1" customWidth="1"/>
    <col min="11" max="16384" width="9.140625" style="37"/>
  </cols>
  <sheetData>
    <row r="1" spans="2:13" x14ac:dyDescent="0.25">
      <c r="B1" s="41"/>
      <c r="C1" s="41"/>
      <c r="D1" s="41"/>
      <c r="E1" s="41"/>
      <c r="F1" s="39"/>
      <c r="G1" s="39"/>
      <c r="H1" s="39"/>
    </row>
    <row r="2" spans="2:13" ht="15.75" customHeight="1" x14ac:dyDescent="0.25">
      <c r="B2" s="198" t="s">
        <v>47</v>
      </c>
      <c r="C2" s="198"/>
      <c r="D2" s="198"/>
      <c r="E2" s="198"/>
      <c r="F2" s="198"/>
      <c r="G2" s="198"/>
      <c r="H2" s="198"/>
    </row>
    <row r="3" spans="2:13" x14ac:dyDescent="0.25">
      <c r="B3" s="41"/>
      <c r="C3" s="41"/>
      <c r="D3" s="41"/>
      <c r="E3" s="41"/>
      <c r="F3" s="39"/>
      <c r="G3" s="39"/>
      <c r="H3" s="39"/>
    </row>
    <row r="4" spans="2:13" ht="63" x14ac:dyDescent="0.25">
      <c r="B4" s="51" t="s">
        <v>8</v>
      </c>
      <c r="C4" s="51" t="s">
        <v>229</v>
      </c>
      <c r="D4" s="51" t="s">
        <v>230</v>
      </c>
      <c r="E4" s="51" t="s">
        <v>231</v>
      </c>
      <c r="F4" s="28" t="s">
        <v>232</v>
      </c>
      <c r="G4" s="51" t="s">
        <v>30</v>
      </c>
      <c r="H4" s="51" t="s">
        <v>30</v>
      </c>
    </row>
    <row r="5" spans="2:13" ht="31.5" x14ac:dyDescent="0.25">
      <c r="B5" s="51">
        <v>1</v>
      </c>
      <c r="C5" s="51">
        <v>2</v>
      </c>
      <c r="D5" s="51">
        <v>3</v>
      </c>
      <c r="E5" s="51">
        <v>4</v>
      </c>
      <c r="F5" s="58" t="s">
        <v>207</v>
      </c>
      <c r="G5" s="51" t="s">
        <v>209</v>
      </c>
      <c r="H5" s="51" t="s">
        <v>224</v>
      </c>
    </row>
    <row r="6" spans="2:13" ht="15.75" customHeight="1" x14ac:dyDescent="0.25">
      <c r="B6" s="59" t="s">
        <v>57</v>
      </c>
      <c r="C6" s="60">
        <f>C10+C7</f>
        <v>209136343.58999994</v>
      </c>
      <c r="D6" s="61">
        <f>D10+D7</f>
        <v>333847711</v>
      </c>
      <c r="E6" s="61">
        <f>E10+E7</f>
        <v>333847711</v>
      </c>
      <c r="F6" s="60">
        <f>F10+F7</f>
        <v>203521531.84</v>
      </c>
      <c r="G6" s="85">
        <f>IFERROR(F6/C6*100,0)</f>
        <v>97.315238636376151</v>
      </c>
      <c r="H6" s="85">
        <f>IFERROR(F6/E6*100,0)</f>
        <v>60.96238648166139</v>
      </c>
      <c r="J6" s="65"/>
      <c r="K6" s="65"/>
      <c r="L6" s="65"/>
      <c r="M6" s="65"/>
    </row>
    <row r="7" spans="2:13" x14ac:dyDescent="0.25">
      <c r="B7" s="59" t="s">
        <v>9</v>
      </c>
      <c r="C7" s="60">
        <f>C8</f>
        <v>23745225.149999999</v>
      </c>
      <c r="D7" s="61">
        <f>D8</f>
        <v>52047062</v>
      </c>
      <c r="E7" s="61">
        <f>E8</f>
        <v>52047062</v>
      </c>
      <c r="F7" s="60">
        <f>F8</f>
        <v>24696025.580000006</v>
      </c>
      <c r="G7" s="85">
        <f>IFERROR(F7/C7*100,0)</f>
        <v>104.00417525626202</v>
      </c>
      <c r="H7" s="85">
        <f>IFERROR(F7/E7*100,0)</f>
        <v>47.449413340564753</v>
      </c>
    </row>
    <row r="8" spans="2:13" ht="31.5" x14ac:dyDescent="0.25">
      <c r="B8" s="82" t="s">
        <v>10</v>
      </c>
      <c r="C8" s="33">
        <v>23745225.149999999</v>
      </c>
      <c r="D8" s="149">
        <v>52047062</v>
      </c>
      <c r="E8" s="149">
        <v>52047062</v>
      </c>
      <c r="F8" s="151">
        <v>24696025.580000006</v>
      </c>
      <c r="G8" s="83">
        <f>IFERROR(F8/C8*100,0)</f>
        <v>104.00417525626202</v>
      </c>
      <c r="H8" s="83">
        <f>IFERROR(F8/E8*100,0)</f>
        <v>47.449413340564753</v>
      </c>
    </row>
    <row r="9" spans="2:13" x14ac:dyDescent="0.25">
      <c r="B9" s="27" t="s">
        <v>19</v>
      </c>
      <c r="C9" s="12"/>
      <c r="D9" s="12"/>
      <c r="E9" s="81"/>
      <c r="F9" s="78"/>
      <c r="G9" s="78"/>
      <c r="H9" s="78"/>
    </row>
    <row r="10" spans="2:13" ht="15.75" customHeight="1" x14ac:dyDescent="0.25">
      <c r="B10" s="59" t="s">
        <v>166</v>
      </c>
      <c r="C10" s="60">
        <f>C11</f>
        <v>185391118.43999994</v>
      </c>
      <c r="D10" s="61">
        <f>D11</f>
        <v>281800649</v>
      </c>
      <c r="E10" s="61">
        <f>E11</f>
        <v>281800649</v>
      </c>
      <c r="F10" s="60">
        <f>F11</f>
        <v>178825506.25999999</v>
      </c>
      <c r="G10" s="85">
        <f>IFERROR(F10/C10*100,0)</f>
        <v>96.458507702393064</v>
      </c>
      <c r="H10" s="85">
        <f>IFERROR(F10/E10*100,0)</f>
        <v>63.45815983553679</v>
      </c>
    </row>
    <row r="11" spans="2:13" x14ac:dyDescent="0.25">
      <c r="B11" s="79" t="s">
        <v>165</v>
      </c>
      <c r="C11" s="33">
        <v>185391118.43999994</v>
      </c>
      <c r="D11" s="149">
        <v>281800649</v>
      </c>
      <c r="E11" s="149">
        <v>281800649</v>
      </c>
      <c r="F11" s="150">
        <v>178825506.25999999</v>
      </c>
      <c r="G11" s="83">
        <f>IFERROR(F11/C11*100,0)</f>
        <v>96.458507702393064</v>
      </c>
      <c r="H11" s="83">
        <f>IFERROR(F11/E11*100,0)</f>
        <v>63.45815983553679</v>
      </c>
    </row>
    <row r="12" spans="2:13" x14ac:dyDescent="0.25">
      <c r="B12" s="80" t="s">
        <v>19</v>
      </c>
      <c r="C12" s="33"/>
      <c r="D12" s="12"/>
      <c r="E12" s="12"/>
      <c r="F12" s="78"/>
      <c r="G12" s="83"/>
      <c r="H12" s="83"/>
    </row>
    <row r="14" spans="2:13" x14ac:dyDescent="0.25">
      <c r="B14" s="75"/>
      <c r="C14" s="75"/>
      <c r="D14" s="75"/>
      <c r="E14" s="75"/>
      <c r="F14" s="75"/>
      <c r="H14" s="75"/>
    </row>
    <row r="15" spans="2:13" x14ac:dyDescent="0.25">
      <c r="B15" s="75"/>
      <c r="C15" s="75"/>
      <c r="D15" s="75"/>
      <c r="E15" s="75"/>
      <c r="F15" s="75"/>
      <c r="H15" s="75"/>
    </row>
    <row r="16" spans="2:13" x14ac:dyDescent="0.25">
      <c r="B16" s="75"/>
      <c r="C16" s="75"/>
      <c r="D16" s="75"/>
      <c r="E16" s="75"/>
      <c r="F16" s="75"/>
      <c r="G16" s="75"/>
      <c r="H16" s="75"/>
    </row>
  </sheetData>
  <mergeCells count="1">
    <mergeCell ref="B2:H2"/>
  </mergeCells>
  <pageMargins left="0.7" right="0.7" top="0.75" bottom="0.75" header="0.3" footer="0.3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4"/>
  <sheetViews>
    <sheetView workbookViewId="0">
      <selection activeCell="G7" sqref="G7:L7"/>
    </sheetView>
  </sheetViews>
  <sheetFormatPr defaultColWidth="9.140625" defaultRowHeight="15.75" x14ac:dyDescent="0.25"/>
  <cols>
    <col min="1" max="1" width="9.140625" style="37"/>
    <col min="2" max="2" width="7.42578125" style="37" bestFit="1" customWidth="1"/>
    <col min="3" max="3" width="8.42578125" style="37" bestFit="1" customWidth="1"/>
    <col min="4" max="4" width="8.42578125" style="37" customWidth="1"/>
    <col min="5" max="5" width="5.42578125" style="37" bestFit="1" customWidth="1"/>
    <col min="6" max="10" width="25.28515625" style="37" customWidth="1"/>
    <col min="11" max="12" width="15.7109375" style="37" customWidth="1"/>
    <col min="13" max="14" width="9.140625" style="37"/>
    <col min="15" max="15" width="13.140625" style="37" bestFit="1" customWidth="1"/>
    <col min="16" max="16" width="14" style="37" bestFit="1" customWidth="1"/>
    <col min="17" max="16384" width="9.140625" style="37"/>
  </cols>
  <sheetData>
    <row r="1" spans="2:12" ht="18" customHeight="1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2:12" ht="15.75" customHeight="1" x14ac:dyDescent="0.25">
      <c r="B2" s="198" t="s">
        <v>14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2:12" x14ac:dyDescent="0.25">
      <c r="B3" s="41"/>
      <c r="C3" s="41"/>
      <c r="D3" s="41"/>
      <c r="E3" s="41"/>
      <c r="F3" s="41"/>
      <c r="G3" s="41"/>
      <c r="H3" s="41"/>
      <c r="I3" s="41"/>
      <c r="J3" s="39"/>
      <c r="K3" s="39"/>
      <c r="L3" s="39"/>
    </row>
    <row r="4" spans="2:12" ht="18" customHeight="1" x14ac:dyDescent="0.25">
      <c r="B4" s="198" t="s">
        <v>61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</row>
    <row r="5" spans="2:12" ht="15.75" customHeight="1" x14ac:dyDescent="0.25">
      <c r="B5" s="198" t="s">
        <v>48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</row>
    <row r="6" spans="2:12" x14ac:dyDescent="0.25">
      <c r="B6" s="41"/>
      <c r="C6" s="41"/>
      <c r="D6" s="41"/>
      <c r="E6" s="41"/>
      <c r="F6" s="41"/>
      <c r="G6" s="41"/>
      <c r="H6" s="41"/>
      <c r="I6" s="41"/>
      <c r="J6" s="39"/>
      <c r="K6" s="39"/>
      <c r="L6" s="39"/>
    </row>
    <row r="7" spans="2:12" ht="49.5" customHeight="1" x14ac:dyDescent="0.25">
      <c r="B7" s="216" t="s">
        <v>8</v>
      </c>
      <c r="C7" s="217"/>
      <c r="D7" s="217"/>
      <c r="E7" s="217"/>
      <c r="F7" s="218"/>
      <c r="G7" s="51" t="s">
        <v>229</v>
      </c>
      <c r="H7" s="51" t="s">
        <v>230</v>
      </c>
      <c r="I7" s="51" t="s">
        <v>231</v>
      </c>
      <c r="J7" s="28" t="s">
        <v>232</v>
      </c>
      <c r="K7" s="51" t="s">
        <v>30</v>
      </c>
      <c r="L7" s="51" t="s">
        <v>30</v>
      </c>
    </row>
    <row r="8" spans="2:12" x14ac:dyDescent="0.25">
      <c r="B8" s="216">
        <v>1</v>
      </c>
      <c r="C8" s="217"/>
      <c r="D8" s="217"/>
      <c r="E8" s="217"/>
      <c r="F8" s="218"/>
      <c r="G8" s="112">
        <v>2</v>
      </c>
      <c r="H8" s="112">
        <v>3</v>
      </c>
      <c r="I8" s="51">
        <v>4</v>
      </c>
      <c r="J8" s="58" t="s">
        <v>207</v>
      </c>
      <c r="K8" s="51" t="s">
        <v>209</v>
      </c>
      <c r="L8" s="51" t="s">
        <v>224</v>
      </c>
    </row>
    <row r="9" spans="2:12" ht="31.5" x14ac:dyDescent="0.25">
      <c r="B9" s="106">
        <v>8</v>
      </c>
      <c r="C9" s="107"/>
      <c r="D9" s="107"/>
      <c r="E9" s="107"/>
      <c r="F9" s="59" t="s">
        <v>11</v>
      </c>
      <c r="G9" s="181">
        <v>0</v>
      </c>
      <c r="H9" s="109">
        <v>0</v>
      </c>
      <c r="I9" s="109">
        <v>0</v>
      </c>
      <c r="J9" s="108">
        <v>0</v>
      </c>
      <c r="K9" s="85">
        <f>IFERROR(J9/G9*100,0)</f>
        <v>0</v>
      </c>
      <c r="L9" s="85">
        <f>IFERROR(J9/I9*100,0)</f>
        <v>0</v>
      </c>
    </row>
    <row r="10" spans="2:12" ht="47.25" x14ac:dyDescent="0.25">
      <c r="B10" s="106">
        <v>5</v>
      </c>
      <c r="C10" s="107"/>
      <c r="D10" s="107"/>
      <c r="E10" s="107"/>
      <c r="F10" s="59" t="s">
        <v>12</v>
      </c>
      <c r="G10" s="181">
        <v>0</v>
      </c>
      <c r="H10" s="109">
        <v>0</v>
      </c>
      <c r="I10" s="109">
        <v>0</v>
      </c>
      <c r="J10" s="108">
        <v>0</v>
      </c>
      <c r="K10" s="85">
        <f>IFERROR(J10/G10*100,0)</f>
        <v>0</v>
      </c>
      <c r="L10" s="85">
        <f>IFERROR(J10/I10*100,0)</f>
        <v>0</v>
      </c>
    </row>
    <row r="11" spans="2:12" ht="31.5" hidden="1" x14ac:dyDescent="0.25">
      <c r="B11" s="59">
        <v>8</v>
      </c>
      <c r="C11" s="59"/>
      <c r="D11" s="59"/>
      <c r="E11" s="59"/>
      <c r="F11" s="59" t="s">
        <v>11</v>
      </c>
      <c r="G11" s="61">
        <f>+G12</f>
        <v>0</v>
      </c>
      <c r="H11" s="61">
        <f t="shared" ref="H11:J12" si="0">+H12</f>
        <v>0</v>
      </c>
      <c r="I11" s="61">
        <f t="shared" si="0"/>
        <v>0</v>
      </c>
      <c r="J11" s="61">
        <f t="shared" si="0"/>
        <v>0</v>
      </c>
      <c r="K11" s="84">
        <f>IFERROR(J11/G11*100,0)</f>
        <v>0</v>
      </c>
      <c r="L11" s="85">
        <f>IFERROR(J11/I11*100,0)</f>
        <v>0</v>
      </c>
    </row>
    <row r="12" spans="2:12" hidden="1" x14ac:dyDescent="0.25">
      <c r="B12" s="59"/>
      <c r="C12" s="27">
        <v>84</v>
      </c>
      <c r="D12" s="27"/>
      <c r="E12" s="27"/>
      <c r="F12" s="27" t="s">
        <v>16</v>
      </c>
      <c r="G12" s="12">
        <f>+G13</f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78">
        <f>IFERROR(J12/G12*100,0)</f>
        <v>0</v>
      </c>
      <c r="L12" s="83">
        <f>IFERROR(J12/I12*100,0)</f>
        <v>0</v>
      </c>
    </row>
    <row r="13" spans="2:12" ht="63" hidden="1" x14ac:dyDescent="0.25">
      <c r="B13" s="11"/>
      <c r="C13" s="11"/>
      <c r="D13" s="11">
        <v>841</v>
      </c>
      <c r="E13" s="11"/>
      <c r="F13" s="17" t="s">
        <v>49</v>
      </c>
      <c r="G13" s="12">
        <f>+G14</f>
        <v>0</v>
      </c>
      <c r="H13" s="12">
        <f>+H14</f>
        <v>0</v>
      </c>
      <c r="I13" s="12">
        <f>+I14</f>
        <v>0</v>
      </c>
      <c r="J13" s="12">
        <f>+J14</f>
        <v>0</v>
      </c>
      <c r="K13" s="78">
        <v>0</v>
      </c>
      <c r="L13" s="78">
        <v>0</v>
      </c>
    </row>
    <row r="14" spans="2:12" ht="31.5" hidden="1" x14ac:dyDescent="0.25">
      <c r="B14" s="11"/>
      <c r="C14" s="11"/>
      <c r="D14" s="11"/>
      <c r="E14" s="11">
        <v>8413</v>
      </c>
      <c r="F14" s="17" t="s">
        <v>50</v>
      </c>
      <c r="G14" s="12">
        <v>0</v>
      </c>
      <c r="H14" s="12">
        <v>0</v>
      </c>
      <c r="I14" s="12">
        <v>0</v>
      </c>
      <c r="J14" s="78">
        <v>0</v>
      </c>
      <c r="K14" s="78">
        <v>0</v>
      </c>
      <c r="L14" s="78">
        <v>0</v>
      </c>
    </row>
    <row r="15" spans="2:12" hidden="1" x14ac:dyDescent="0.25">
      <c r="B15" s="11"/>
      <c r="C15" s="11"/>
      <c r="D15" s="11"/>
      <c r="E15" s="86" t="s">
        <v>25</v>
      </c>
      <c r="F15" s="79"/>
      <c r="G15" s="12"/>
      <c r="H15" s="12"/>
      <c r="I15" s="12"/>
      <c r="J15" s="78"/>
      <c r="K15" s="78"/>
      <c r="L15" s="78"/>
    </row>
    <row r="16" spans="2:12" ht="47.25" hidden="1" x14ac:dyDescent="0.25">
      <c r="B16" s="87">
        <v>5</v>
      </c>
      <c r="C16" s="87"/>
      <c r="D16" s="87"/>
      <c r="E16" s="87"/>
      <c r="F16" s="88" t="s">
        <v>12</v>
      </c>
      <c r="G16" s="61">
        <f t="shared" ref="G16:J18" si="1">+G17</f>
        <v>0</v>
      </c>
      <c r="H16" s="61">
        <f t="shared" si="1"/>
        <v>0</v>
      </c>
      <c r="I16" s="61">
        <f t="shared" si="1"/>
        <v>0</v>
      </c>
      <c r="J16" s="61">
        <f t="shared" si="1"/>
        <v>0</v>
      </c>
      <c r="K16" s="84">
        <f>IFERROR(J16/G16*100,0)</f>
        <v>0</v>
      </c>
      <c r="L16" s="85">
        <f>IFERROR(J16/I16*100,0)</f>
        <v>0</v>
      </c>
    </row>
    <row r="17" spans="2:12" ht="31.5" hidden="1" x14ac:dyDescent="0.25">
      <c r="B17" s="27"/>
      <c r="C17" s="27">
        <v>54</v>
      </c>
      <c r="D17" s="27"/>
      <c r="E17" s="27"/>
      <c r="F17" s="89" t="s">
        <v>17</v>
      </c>
      <c r="G17" s="12">
        <f t="shared" si="1"/>
        <v>0</v>
      </c>
      <c r="H17" s="12">
        <f t="shared" si="1"/>
        <v>0</v>
      </c>
      <c r="I17" s="12">
        <f t="shared" si="1"/>
        <v>0</v>
      </c>
      <c r="J17" s="12">
        <f t="shared" si="1"/>
        <v>0</v>
      </c>
      <c r="K17" s="78">
        <f>IFERROR(J17/G17*100,0)</f>
        <v>0</v>
      </c>
      <c r="L17" s="83">
        <f>IFERROR(J17/I17*100,0)</f>
        <v>0</v>
      </c>
    </row>
    <row r="18" spans="2:12" ht="78.75" hidden="1" x14ac:dyDescent="0.25">
      <c r="B18" s="27"/>
      <c r="C18" s="27"/>
      <c r="D18" s="27">
        <v>541</v>
      </c>
      <c r="E18" s="17"/>
      <c r="F18" s="17" t="s">
        <v>51</v>
      </c>
      <c r="G18" s="12">
        <f t="shared" si="1"/>
        <v>0</v>
      </c>
      <c r="H18" s="12">
        <f t="shared" si="1"/>
        <v>0</v>
      </c>
      <c r="I18" s="12">
        <f t="shared" si="1"/>
        <v>0</v>
      </c>
      <c r="J18" s="12">
        <f t="shared" si="1"/>
        <v>0</v>
      </c>
      <c r="K18" s="78">
        <v>0</v>
      </c>
      <c r="L18" s="78">
        <v>0</v>
      </c>
    </row>
    <row r="19" spans="2:12" ht="47.25" hidden="1" x14ac:dyDescent="0.25">
      <c r="B19" s="27"/>
      <c r="C19" s="27"/>
      <c r="D19" s="27"/>
      <c r="E19" s="17">
        <v>5413</v>
      </c>
      <c r="F19" s="17" t="s">
        <v>52</v>
      </c>
      <c r="G19" s="12">
        <v>0</v>
      </c>
      <c r="H19" s="12">
        <v>0</v>
      </c>
      <c r="I19" s="12">
        <v>0</v>
      </c>
      <c r="J19" s="78">
        <v>0</v>
      </c>
      <c r="K19" s="78">
        <v>0</v>
      </c>
      <c r="L19" s="78">
        <v>0</v>
      </c>
    </row>
    <row r="20" spans="2:12" hidden="1" x14ac:dyDescent="0.25">
      <c r="B20" s="80"/>
      <c r="C20" s="87"/>
      <c r="D20" s="87"/>
      <c r="E20" s="87"/>
      <c r="F20" s="88" t="s">
        <v>25</v>
      </c>
      <c r="G20" s="12"/>
      <c r="H20" s="12"/>
      <c r="I20" s="12"/>
      <c r="J20" s="78"/>
      <c r="K20" s="78"/>
      <c r="L20" s="78"/>
    </row>
    <row r="22" spans="2:12" x14ac:dyDescent="0.25">
      <c r="B22" s="75"/>
      <c r="C22" s="75"/>
      <c r="D22" s="75"/>
      <c r="E22" s="75"/>
      <c r="F22" s="75"/>
      <c r="G22" s="75"/>
      <c r="H22" s="75"/>
      <c r="I22" s="75"/>
      <c r="J22" s="75"/>
      <c r="L22" s="75"/>
    </row>
    <row r="23" spans="2:12" x14ac:dyDescent="0.25">
      <c r="B23" s="75"/>
      <c r="C23" s="75"/>
      <c r="D23" s="75"/>
      <c r="E23" s="75"/>
      <c r="F23" s="75"/>
      <c r="G23" s="75"/>
      <c r="H23" s="75"/>
      <c r="I23" s="75"/>
      <c r="J23" s="75"/>
      <c r="L23" s="75"/>
    </row>
    <row r="24" spans="2:12" x14ac:dyDescent="0.25"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11"/>
  <sheetViews>
    <sheetView workbookViewId="0">
      <selection activeCell="D4" sqref="D4:F4"/>
    </sheetView>
  </sheetViews>
  <sheetFormatPr defaultColWidth="9.140625" defaultRowHeight="15.75" x14ac:dyDescent="0.25"/>
  <cols>
    <col min="1" max="1" width="9.140625" style="37"/>
    <col min="2" max="2" width="41.85546875" style="37" bestFit="1" customWidth="1"/>
    <col min="3" max="6" width="25.28515625" style="37" customWidth="1"/>
    <col min="7" max="8" width="15.7109375" style="37" customWidth="1"/>
    <col min="9" max="10" width="9.140625" style="37"/>
    <col min="11" max="11" width="10.140625" style="37" bestFit="1" customWidth="1"/>
    <col min="12" max="16384" width="9.140625" style="37"/>
  </cols>
  <sheetData>
    <row r="1" spans="2:11" x14ac:dyDescent="0.25">
      <c r="B1" s="41"/>
      <c r="C1" s="41"/>
      <c r="D1" s="41"/>
      <c r="E1" s="41"/>
      <c r="F1" s="39"/>
      <c r="G1" s="39"/>
      <c r="H1" s="39"/>
    </row>
    <row r="2" spans="2:11" ht="15.75" customHeight="1" x14ac:dyDescent="0.25">
      <c r="B2" s="198" t="s">
        <v>53</v>
      </c>
      <c r="C2" s="198"/>
      <c r="D2" s="198"/>
      <c r="E2" s="198"/>
      <c r="F2" s="198"/>
      <c r="G2" s="198"/>
      <c r="H2" s="198"/>
    </row>
    <row r="3" spans="2:11" x14ac:dyDescent="0.25">
      <c r="B3" s="41"/>
      <c r="C3" s="41"/>
      <c r="D3" s="41"/>
      <c r="E3" s="41"/>
      <c r="F3" s="39"/>
      <c r="G3" s="39"/>
      <c r="H3" s="39"/>
    </row>
    <row r="4" spans="2:11" ht="47.25" x14ac:dyDescent="0.25">
      <c r="B4" s="51" t="s">
        <v>8</v>
      </c>
      <c r="C4" s="51" t="s">
        <v>229</v>
      </c>
      <c r="D4" s="51" t="s">
        <v>230</v>
      </c>
      <c r="E4" s="51" t="s">
        <v>231</v>
      </c>
      <c r="F4" s="28" t="s">
        <v>232</v>
      </c>
      <c r="G4" s="51" t="s">
        <v>30</v>
      </c>
      <c r="H4" s="51" t="s">
        <v>30</v>
      </c>
    </row>
    <row r="5" spans="2:11" x14ac:dyDescent="0.25">
      <c r="B5" s="51">
        <v>1</v>
      </c>
      <c r="C5" s="51">
        <v>2</v>
      </c>
      <c r="D5" s="51">
        <v>3</v>
      </c>
      <c r="E5" s="51">
        <v>4</v>
      </c>
      <c r="F5" s="58" t="s">
        <v>207</v>
      </c>
      <c r="G5" s="51" t="s">
        <v>209</v>
      </c>
      <c r="H5" s="51" t="s">
        <v>224</v>
      </c>
    </row>
    <row r="6" spans="2:11" x14ac:dyDescent="0.25">
      <c r="B6" s="59" t="s">
        <v>54</v>
      </c>
      <c r="C6" s="179">
        <v>0</v>
      </c>
      <c r="D6" s="146">
        <v>0</v>
      </c>
      <c r="E6" s="146">
        <v>0</v>
      </c>
      <c r="F6" s="60">
        <v>0</v>
      </c>
      <c r="G6" s="85">
        <f>IFERROR(F6/C6*100,0)</f>
        <v>0</v>
      </c>
      <c r="H6" s="85">
        <f>IFERROR(F6/E6*100,0)</f>
        <v>0</v>
      </c>
      <c r="K6" s="65"/>
    </row>
    <row r="7" spans="2:11" x14ac:dyDescent="0.25">
      <c r="B7" s="27" t="s">
        <v>19</v>
      </c>
      <c r="C7" s="135"/>
      <c r="D7" s="135"/>
      <c r="E7" s="180"/>
      <c r="F7" s="78"/>
      <c r="G7" s="83"/>
      <c r="H7" s="83"/>
    </row>
    <row r="8" spans="2:11" ht="15.75" customHeight="1" x14ac:dyDescent="0.25">
      <c r="B8" s="59" t="s">
        <v>55</v>
      </c>
      <c r="C8" s="179">
        <v>0</v>
      </c>
      <c r="D8" s="146">
        <v>0</v>
      </c>
      <c r="E8" s="146">
        <v>0</v>
      </c>
      <c r="F8" s="60">
        <v>0</v>
      </c>
      <c r="G8" s="85">
        <f>IFERROR(F8/C8*100,0)</f>
        <v>0</v>
      </c>
      <c r="H8" s="85">
        <f>IFERROR(F8/E8*100,0)</f>
        <v>0</v>
      </c>
    </row>
    <row r="10" spans="2:11" x14ac:dyDescent="0.25">
      <c r="B10" s="75"/>
      <c r="H10" s="75"/>
    </row>
    <row r="11" spans="2:11" x14ac:dyDescent="0.25">
      <c r="H11" s="75"/>
    </row>
  </sheetData>
  <mergeCells count="1">
    <mergeCell ref="B2:H2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185"/>
  <sheetViews>
    <sheetView topLeftCell="B1" zoomScale="85" zoomScaleNormal="85" workbookViewId="0">
      <selection activeCell="P193" sqref="P193"/>
    </sheetView>
  </sheetViews>
  <sheetFormatPr defaultColWidth="9.140625" defaultRowHeight="15.75" x14ac:dyDescent="0.25"/>
  <cols>
    <col min="1" max="1" width="9.140625" style="37"/>
    <col min="2" max="2" width="7.42578125" style="37" bestFit="1" customWidth="1"/>
    <col min="3" max="3" width="8.42578125" style="37" bestFit="1" customWidth="1"/>
    <col min="4" max="4" width="6.85546875" style="37" customWidth="1"/>
    <col min="5" max="5" width="45.85546875" style="37" customWidth="1"/>
    <col min="6" max="7" width="24.28515625" style="171" customWidth="1"/>
    <col min="8" max="8" width="24.28515625" style="160" customWidth="1"/>
    <col min="9" max="9" width="15.7109375" style="37" customWidth="1"/>
    <col min="10" max="10" width="2.28515625" style="37" bestFit="1" customWidth="1"/>
    <col min="11" max="16384" width="9.140625" style="37"/>
  </cols>
  <sheetData>
    <row r="1" spans="2:10" x14ac:dyDescent="0.25">
      <c r="B1" s="126"/>
      <c r="C1" s="126"/>
      <c r="D1" s="126"/>
      <c r="E1" s="126"/>
      <c r="F1" s="162"/>
      <c r="G1" s="162"/>
      <c r="H1" s="152"/>
      <c r="I1" s="127"/>
    </row>
    <row r="2" spans="2:10" ht="18" customHeight="1" x14ac:dyDescent="0.25">
      <c r="B2" s="233" t="s">
        <v>13</v>
      </c>
      <c r="C2" s="233"/>
      <c r="D2" s="233"/>
      <c r="E2" s="233"/>
      <c r="F2" s="233"/>
      <c r="G2" s="233"/>
      <c r="H2" s="233"/>
      <c r="I2" s="128"/>
    </row>
    <row r="3" spans="2:10" x14ac:dyDescent="0.25">
      <c r="B3" s="126"/>
      <c r="C3" s="126"/>
      <c r="D3" s="126"/>
      <c r="E3" s="126"/>
      <c r="F3" s="162"/>
      <c r="G3" s="162"/>
      <c r="H3" s="152"/>
      <c r="I3" s="127"/>
    </row>
    <row r="4" spans="2:10" x14ac:dyDescent="0.25">
      <c r="B4" s="222" t="s">
        <v>63</v>
      </c>
      <c r="C4" s="222"/>
      <c r="D4" s="222"/>
      <c r="E4" s="222"/>
      <c r="F4" s="222"/>
      <c r="G4" s="222"/>
      <c r="H4" s="222"/>
      <c r="I4" s="129"/>
    </row>
    <row r="5" spans="2:10" x14ac:dyDescent="0.25">
      <c r="B5" s="126"/>
      <c r="C5" s="126"/>
      <c r="D5" s="126"/>
      <c r="E5" s="126"/>
      <c r="F5" s="162"/>
      <c r="G5" s="162"/>
      <c r="H5" s="152"/>
      <c r="I5" s="127"/>
    </row>
    <row r="6" spans="2:10" ht="72" customHeight="1" x14ac:dyDescent="0.25">
      <c r="B6" s="223" t="s">
        <v>8</v>
      </c>
      <c r="C6" s="224"/>
      <c r="D6" s="224"/>
      <c r="E6" s="225"/>
      <c r="F6" s="51" t="s">
        <v>230</v>
      </c>
      <c r="G6" s="51" t="s">
        <v>231</v>
      </c>
      <c r="H6" s="28" t="s">
        <v>232</v>
      </c>
      <c r="I6" s="51" t="s">
        <v>30</v>
      </c>
    </row>
    <row r="7" spans="2:10" x14ac:dyDescent="0.25">
      <c r="B7" s="223">
        <v>1</v>
      </c>
      <c r="C7" s="224"/>
      <c r="D7" s="224"/>
      <c r="E7" s="225"/>
      <c r="F7" s="163">
        <v>2</v>
      </c>
      <c r="G7" s="163">
        <v>3</v>
      </c>
      <c r="H7" s="163">
        <v>4</v>
      </c>
      <c r="I7" s="130" t="s">
        <v>223</v>
      </c>
    </row>
    <row r="8" spans="2:10" ht="30" customHeight="1" x14ac:dyDescent="0.25">
      <c r="B8" s="234" t="s">
        <v>153</v>
      </c>
      <c r="C8" s="235"/>
      <c r="D8" s="236"/>
      <c r="E8" s="131" t="s">
        <v>154</v>
      </c>
      <c r="F8" s="164">
        <f>F9+F176</f>
        <v>333847711</v>
      </c>
      <c r="G8" s="164">
        <f>G9+G176</f>
        <v>333847711</v>
      </c>
      <c r="H8" s="196">
        <f>H9+H176</f>
        <v>203521531.83999991</v>
      </c>
      <c r="I8" s="132">
        <f>IFERROR(H8/G8*100,0)</f>
        <v>60.962386481661369</v>
      </c>
      <c r="J8" s="48"/>
    </row>
    <row r="9" spans="2:10" ht="30" customHeight="1" x14ac:dyDescent="0.25">
      <c r="B9" s="237">
        <v>3301</v>
      </c>
      <c r="C9" s="238"/>
      <c r="D9" s="239"/>
      <c r="E9" s="137" t="s">
        <v>167</v>
      </c>
      <c r="F9" s="165">
        <f>+F10+F43+F50+F57+F64+F68+F72+F78+F153+F157+F164</f>
        <v>188847711</v>
      </c>
      <c r="G9" s="165">
        <f>+G10+G43+G50+G57+G64+G68+G72+G78+G153+G157+G164</f>
        <v>188847711</v>
      </c>
      <c r="H9" s="195">
        <f>+H10+H43+H50+H57+H64+H68+H72+H78+H153+H157+H164</f>
        <v>107010901.60999991</v>
      </c>
      <c r="I9" s="138">
        <f>IFERROR(H9/G9*100,0)</f>
        <v>56.66518330741107</v>
      </c>
      <c r="J9" s="48"/>
    </row>
    <row r="10" spans="2:10" ht="30" customHeight="1" x14ac:dyDescent="0.25">
      <c r="B10" s="229" t="s">
        <v>168</v>
      </c>
      <c r="C10" s="230"/>
      <c r="D10" s="231"/>
      <c r="E10" s="139" t="s">
        <v>169</v>
      </c>
      <c r="F10" s="166">
        <f>+F11+F20+F23+F26+F29+F34+F37</f>
        <v>51412062</v>
      </c>
      <c r="G10" s="166">
        <f>+G11+G20+G23+G26+G29+G34+G37</f>
        <v>51412062</v>
      </c>
      <c r="H10" s="188">
        <f>+H11+H20+H23+H26+H29+H34+H37</f>
        <v>24283115.980000004</v>
      </c>
      <c r="I10" s="140">
        <f t="shared" ref="I10:I77" si="0">IFERROR(H10/G10*100,0)</f>
        <v>47.232332326993628</v>
      </c>
      <c r="J10" s="48"/>
    </row>
    <row r="11" spans="2:10" ht="30" customHeight="1" x14ac:dyDescent="0.25">
      <c r="B11" s="226">
        <v>11</v>
      </c>
      <c r="C11" s="227"/>
      <c r="D11" s="228"/>
      <c r="E11" s="189" t="s">
        <v>155</v>
      </c>
      <c r="F11" s="190">
        <f>+F12+F16</f>
        <v>51050200</v>
      </c>
      <c r="G11" s="190">
        <f>+G12+G16</f>
        <v>51050200</v>
      </c>
      <c r="H11" s="191">
        <f>+H12+H16</f>
        <v>24004126.150000002</v>
      </c>
      <c r="I11" s="192">
        <f t="shared" si="0"/>
        <v>47.020630967165658</v>
      </c>
    </row>
    <row r="12" spans="2:10" ht="30" customHeight="1" x14ac:dyDescent="0.25">
      <c r="B12" s="232">
        <v>3</v>
      </c>
      <c r="C12" s="232"/>
      <c r="D12" s="232"/>
      <c r="E12" s="133" t="s">
        <v>4</v>
      </c>
      <c r="F12" s="134">
        <f>SUM(F13:F15)</f>
        <v>50711400</v>
      </c>
      <c r="G12" s="134">
        <f>SUM(G13:G15)</f>
        <v>50711400</v>
      </c>
      <c r="H12" s="156">
        <f>SUM(H13:H15)</f>
        <v>23976773.690000001</v>
      </c>
      <c r="I12" s="135">
        <f t="shared" si="0"/>
        <v>47.280835650366591</v>
      </c>
    </row>
    <row r="13" spans="2:10" ht="30" customHeight="1" x14ac:dyDescent="0.25">
      <c r="B13" s="219">
        <v>31</v>
      </c>
      <c r="C13" s="220"/>
      <c r="D13" s="221"/>
      <c r="E13" s="133" t="s">
        <v>5</v>
      </c>
      <c r="F13" s="134">
        <v>40547000</v>
      </c>
      <c r="G13" s="134">
        <v>40547000</v>
      </c>
      <c r="H13" s="156">
        <v>19528868.84</v>
      </c>
      <c r="I13" s="135">
        <f t="shared" si="0"/>
        <v>48.163535748637379</v>
      </c>
    </row>
    <row r="14" spans="2:10" ht="30" customHeight="1" x14ac:dyDescent="0.25">
      <c r="B14" s="219">
        <v>32</v>
      </c>
      <c r="C14" s="220"/>
      <c r="D14" s="221"/>
      <c r="E14" s="133" t="s">
        <v>15</v>
      </c>
      <c r="F14" s="134">
        <v>9964200</v>
      </c>
      <c r="G14" s="134">
        <v>9964200</v>
      </c>
      <c r="H14" s="156">
        <v>4342751.25</v>
      </c>
      <c r="I14" s="135">
        <f t="shared" si="0"/>
        <v>43.583541578852291</v>
      </c>
    </row>
    <row r="15" spans="2:10" ht="30" customHeight="1" x14ac:dyDescent="0.25">
      <c r="B15" s="219">
        <v>34</v>
      </c>
      <c r="C15" s="220"/>
      <c r="D15" s="221"/>
      <c r="E15" s="133" t="s">
        <v>101</v>
      </c>
      <c r="F15" s="134">
        <v>200200</v>
      </c>
      <c r="G15" s="134">
        <v>200200</v>
      </c>
      <c r="H15" s="156">
        <v>105153.60000000001</v>
      </c>
      <c r="I15" s="135">
        <f t="shared" si="0"/>
        <v>52.524275724275725</v>
      </c>
    </row>
    <row r="16" spans="2:10" ht="30" customHeight="1" x14ac:dyDescent="0.25">
      <c r="B16" s="232">
        <v>4</v>
      </c>
      <c r="C16" s="232"/>
      <c r="D16" s="232"/>
      <c r="E16" s="133" t="s">
        <v>6</v>
      </c>
      <c r="F16" s="134">
        <f>SUM(F17:F19)</f>
        <v>338800</v>
      </c>
      <c r="G16" s="134">
        <f>SUM(G17:G19)</f>
        <v>338800</v>
      </c>
      <c r="H16" s="156">
        <f>SUM(H17:H19)</f>
        <v>27352.46</v>
      </c>
      <c r="I16" s="135">
        <f t="shared" si="0"/>
        <v>8.0733353010625724</v>
      </c>
    </row>
    <row r="17" spans="2:9" ht="30" customHeight="1" x14ac:dyDescent="0.25">
      <c r="B17" s="219">
        <v>41</v>
      </c>
      <c r="C17" s="220"/>
      <c r="D17" s="221"/>
      <c r="E17" s="133" t="s">
        <v>7</v>
      </c>
      <c r="F17" s="134">
        <v>1500</v>
      </c>
      <c r="G17" s="134">
        <v>1500</v>
      </c>
      <c r="H17" s="156">
        <v>0</v>
      </c>
      <c r="I17" s="135">
        <f t="shared" si="0"/>
        <v>0</v>
      </c>
    </row>
    <row r="18" spans="2:9" ht="30" customHeight="1" x14ac:dyDescent="0.25">
      <c r="B18" s="219">
        <v>42</v>
      </c>
      <c r="C18" s="220"/>
      <c r="D18" s="221"/>
      <c r="E18" s="133" t="s">
        <v>108</v>
      </c>
      <c r="F18" s="134">
        <v>168000</v>
      </c>
      <c r="G18" s="134">
        <v>168000</v>
      </c>
      <c r="H18" s="156">
        <v>18631.41</v>
      </c>
      <c r="I18" s="135">
        <f t="shared" si="0"/>
        <v>11.090124999999999</v>
      </c>
    </row>
    <row r="19" spans="2:9" ht="30" customHeight="1" x14ac:dyDescent="0.25">
      <c r="B19" s="219">
        <v>45</v>
      </c>
      <c r="C19" s="220"/>
      <c r="D19" s="221"/>
      <c r="E19" s="133" t="s">
        <v>114</v>
      </c>
      <c r="F19" s="134">
        <v>169300</v>
      </c>
      <c r="G19" s="134">
        <v>169300</v>
      </c>
      <c r="H19" s="156">
        <v>8721.0499999999993</v>
      </c>
      <c r="I19" s="135">
        <f t="shared" si="0"/>
        <v>5.1512404016538689</v>
      </c>
    </row>
    <row r="20" spans="2:9" ht="30" customHeight="1" x14ac:dyDescent="0.25">
      <c r="B20" s="226">
        <v>31</v>
      </c>
      <c r="C20" s="227"/>
      <c r="D20" s="228"/>
      <c r="E20" s="189" t="s">
        <v>157</v>
      </c>
      <c r="F20" s="190">
        <f t="shared" ref="F20:H21" si="1">+F21</f>
        <v>15100</v>
      </c>
      <c r="G20" s="190">
        <f t="shared" si="1"/>
        <v>15100</v>
      </c>
      <c r="H20" s="191">
        <f t="shared" si="1"/>
        <v>0</v>
      </c>
      <c r="I20" s="192">
        <f t="shared" si="0"/>
        <v>0</v>
      </c>
    </row>
    <row r="21" spans="2:9" ht="30" customHeight="1" x14ac:dyDescent="0.25">
      <c r="B21" s="232">
        <v>3</v>
      </c>
      <c r="C21" s="232"/>
      <c r="D21" s="232"/>
      <c r="E21" s="133" t="s">
        <v>4</v>
      </c>
      <c r="F21" s="134">
        <f t="shared" si="1"/>
        <v>15100</v>
      </c>
      <c r="G21" s="134">
        <f t="shared" si="1"/>
        <v>15100</v>
      </c>
      <c r="H21" s="156">
        <f t="shared" si="1"/>
        <v>0</v>
      </c>
      <c r="I21" s="135">
        <f t="shared" si="0"/>
        <v>0</v>
      </c>
    </row>
    <row r="22" spans="2:9" ht="30" customHeight="1" x14ac:dyDescent="0.25">
      <c r="B22" s="219">
        <v>32</v>
      </c>
      <c r="C22" s="220"/>
      <c r="D22" s="221"/>
      <c r="E22" s="133" t="s">
        <v>15</v>
      </c>
      <c r="F22" s="134">
        <v>15100</v>
      </c>
      <c r="G22" s="134">
        <v>15100</v>
      </c>
      <c r="H22" s="156">
        <v>0</v>
      </c>
      <c r="I22" s="135">
        <f t="shared" si="0"/>
        <v>0</v>
      </c>
    </row>
    <row r="23" spans="2:9" ht="30" customHeight="1" x14ac:dyDescent="0.25">
      <c r="B23" s="226">
        <v>50</v>
      </c>
      <c r="C23" s="227"/>
      <c r="D23" s="228"/>
      <c r="E23" s="189" t="s">
        <v>238</v>
      </c>
      <c r="F23" s="190">
        <f t="shared" ref="F23:H24" si="2">+F24</f>
        <v>6762</v>
      </c>
      <c r="G23" s="190">
        <f t="shared" si="2"/>
        <v>6762</v>
      </c>
      <c r="H23" s="191">
        <f t="shared" si="2"/>
        <v>0</v>
      </c>
      <c r="I23" s="192">
        <f>IFERROR(H23/G23*100,0)</f>
        <v>0</v>
      </c>
    </row>
    <row r="24" spans="2:9" ht="30" customHeight="1" x14ac:dyDescent="0.25">
      <c r="B24" s="232">
        <v>4</v>
      </c>
      <c r="C24" s="232"/>
      <c r="D24" s="232"/>
      <c r="E24" s="133" t="s">
        <v>6</v>
      </c>
      <c r="F24" s="134">
        <f t="shared" si="2"/>
        <v>6762</v>
      </c>
      <c r="G24" s="134">
        <f t="shared" si="2"/>
        <v>6762</v>
      </c>
      <c r="H24" s="156">
        <f t="shared" si="2"/>
        <v>0</v>
      </c>
      <c r="I24" s="135">
        <f>IFERROR(H24/G24*100,0)</f>
        <v>0</v>
      </c>
    </row>
    <row r="25" spans="2:9" ht="30" customHeight="1" x14ac:dyDescent="0.25">
      <c r="B25" s="219">
        <v>42</v>
      </c>
      <c r="C25" s="220"/>
      <c r="D25" s="221"/>
      <c r="E25" s="133" t="s">
        <v>108</v>
      </c>
      <c r="F25" s="134">
        <v>6762</v>
      </c>
      <c r="G25" s="134">
        <v>6762</v>
      </c>
      <c r="H25" s="156">
        <v>0</v>
      </c>
      <c r="I25" s="135">
        <f>IFERROR(H25/G25*100,0)</f>
        <v>0</v>
      </c>
    </row>
    <row r="26" spans="2:9" ht="30" customHeight="1" x14ac:dyDescent="0.25">
      <c r="B26" s="226">
        <v>52</v>
      </c>
      <c r="C26" s="227"/>
      <c r="D26" s="228"/>
      <c r="E26" s="189" t="s">
        <v>159</v>
      </c>
      <c r="F26" s="190">
        <f t="shared" ref="F26:H32" si="3">F27</f>
        <v>0</v>
      </c>
      <c r="G26" s="190">
        <v>0</v>
      </c>
      <c r="H26" s="191">
        <f t="shared" si="3"/>
        <v>2481.87</v>
      </c>
      <c r="I26" s="192">
        <f t="shared" si="0"/>
        <v>0</v>
      </c>
    </row>
    <row r="27" spans="2:9" ht="30" customHeight="1" x14ac:dyDescent="0.25">
      <c r="B27" s="232">
        <v>3</v>
      </c>
      <c r="C27" s="232"/>
      <c r="D27" s="232"/>
      <c r="E27" s="133" t="s">
        <v>4</v>
      </c>
      <c r="F27" s="136">
        <f t="shared" si="3"/>
        <v>0</v>
      </c>
      <c r="G27" s="136">
        <f t="shared" si="3"/>
        <v>0</v>
      </c>
      <c r="H27" s="157">
        <f t="shared" si="3"/>
        <v>2481.87</v>
      </c>
      <c r="I27" s="135">
        <f t="shared" si="0"/>
        <v>0</v>
      </c>
    </row>
    <row r="28" spans="2:9" ht="30" customHeight="1" x14ac:dyDescent="0.25">
      <c r="B28" s="219">
        <v>32</v>
      </c>
      <c r="C28" s="220"/>
      <c r="D28" s="221"/>
      <c r="E28" s="133" t="s">
        <v>15</v>
      </c>
      <c r="F28" s="134"/>
      <c r="G28" s="134">
        <v>0</v>
      </c>
      <c r="H28" s="156">
        <v>2481.87</v>
      </c>
      <c r="I28" s="135">
        <f t="shared" si="0"/>
        <v>0</v>
      </c>
    </row>
    <row r="29" spans="2:9" ht="30" customHeight="1" x14ac:dyDescent="0.25">
      <c r="B29" s="226">
        <v>581</v>
      </c>
      <c r="C29" s="227"/>
      <c r="D29" s="228"/>
      <c r="E29" s="189" t="s">
        <v>239</v>
      </c>
      <c r="F29" s="190">
        <f>F30+F32</f>
        <v>0</v>
      </c>
      <c r="G29" s="190">
        <f t="shared" ref="G29:H29" si="4">G30+G32</f>
        <v>0</v>
      </c>
      <c r="H29" s="194">
        <f t="shared" si="4"/>
        <v>275844.34999999998</v>
      </c>
      <c r="I29" s="192">
        <f t="shared" ref="I29:I33" si="5">IFERROR(H29/G29*100,0)</f>
        <v>0</v>
      </c>
    </row>
    <row r="30" spans="2:9" ht="30" customHeight="1" x14ac:dyDescent="0.25">
      <c r="B30" s="232">
        <v>3</v>
      </c>
      <c r="C30" s="232"/>
      <c r="D30" s="232"/>
      <c r="E30" s="133" t="s">
        <v>4</v>
      </c>
      <c r="F30" s="136">
        <f t="shared" si="3"/>
        <v>0</v>
      </c>
      <c r="G30" s="136">
        <f t="shared" si="3"/>
        <v>0</v>
      </c>
      <c r="H30" s="157">
        <f t="shared" si="3"/>
        <v>366.25</v>
      </c>
      <c r="I30" s="135">
        <f t="shared" si="5"/>
        <v>0</v>
      </c>
    </row>
    <row r="31" spans="2:9" ht="30" customHeight="1" x14ac:dyDescent="0.25">
      <c r="B31" s="219">
        <v>32</v>
      </c>
      <c r="C31" s="220"/>
      <c r="D31" s="221"/>
      <c r="E31" s="133" t="s">
        <v>15</v>
      </c>
      <c r="F31" s="134"/>
      <c r="G31" s="134">
        <v>0</v>
      </c>
      <c r="H31" s="156">
        <v>366.25</v>
      </c>
      <c r="I31" s="135">
        <f t="shared" si="5"/>
        <v>0</v>
      </c>
    </row>
    <row r="32" spans="2:9" ht="30" customHeight="1" x14ac:dyDescent="0.25">
      <c r="B32" s="232">
        <v>4</v>
      </c>
      <c r="C32" s="232"/>
      <c r="D32" s="232"/>
      <c r="E32" s="133" t="s">
        <v>6</v>
      </c>
      <c r="F32" s="136">
        <f t="shared" si="3"/>
        <v>0</v>
      </c>
      <c r="G32" s="136">
        <f t="shared" si="3"/>
        <v>0</v>
      </c>
      <c r="H32" s="157">
        <f t="shared" si="3"/>
        <v>275478.09999999998</v>
      </c>
      <c r="I32" s="135">
        <f t="shared" si="5"/>
        <v>0</v>
      </c>
    </row>
    <row r="33" spans="2:9" ht="30" customHeight="1" x14ac:dyDescent="0.25">
      <c r="B33" s="219">
        <v>45</v>
      </c>
      <c r="C33" s="220"/>
      <c r="D33" s="221"/>
      <c r="E33" s="133" t="s">
        <v>114</v>
      </c>
      <c r="F33" s="134">
        <v>0</v>
      </c>
      <c r="G33" s="134">
        <v>0</v>
      </c>
      <c r="H33" s="156">
        <v>275478.09999999998</v>
      </c>
      <c r="I33" s="135">
        <f t="shared" si="5"/>
        <v>0</v>
      </c>
    </row>
    <row r="34" spans="2:9" ht="30" customHeight="1" x14ac:dyDescent="0.25">
      <c r="B34" s="226">
        <v>61</v>
      </c>
      <c r="C34" s="227"/>
      <c r="D34" s="228"/>
      <c r="E34" s="189" t="s">
        <v>237</v>
      </c>
      <c r="F34" s="190">
        <f t="shared" ref="F34:H35" si="6">+F35</f>
        <v>0</v>
      </c>
      <c r="G34" s="190">
        <f t="shared" si="6"/>
        <v>0</v>
      </c>
      <c r="H34" s="194">
        <f t="shared" si="6"/>
        <v>663.61</v>
      </c>
      <c r="I34" s="192">
        <f t="shared" ref="I34:I36" si="7">IFERROR(H34/G34*100,0)</f>
        <v>0</v>
      </c>
    </row>
    <row r="35" spans="2:9" ht="30" customHeight="1" x14ac:dyDescent="0.25">
      <c r="B35" s="232">
        <v>3</v>
      </c>
      <c r="C35" s="232"/>
      <c r="D35" s="232"/>
      <c r="E35" s="133" t="s">
        <v>4</v>
      </c>
      <c r="F35" s="134">
        <f t="shared" si="6"/>
        <v>0</v>
      </c>
      <c r="G35" s="134">
        <f t="shared" si="6"/>
        <v>0</v>
      </c>
      <c r="H35" s="156">
        <f t="shared" si="6"/>
        <v>663.61</v>
      </c>
      <c r="I35" s="135">
        <f t="shared" si="7"/>
        <v>0</v>
      </c>
    </row>
    <row r="36" spans="2:9" ht="30" customHeight="1" x14ac:dyDescent="0.25">
      <c r="B36" s="219">
        <v>32</v>
      </c>
      <c r="C36" s="220"/>
      <c r="D36" s="221"/>
      <c r="E36" s="133" t="s">
        <v>15</v>
      </c>
      <c r="F36" s="134"/>
      <c r="G36" s="134"/>
      <c r="H36" s="156">
        <v>663.61</v>
      </c>
      <c r="I36" s="135">
        <f t="shared" si="7"/>
        <v>0</v>
      </c>
    </row>
    <row r="37" spans="2:9" ht="30" customHeight="1" x14ac:dyDescent="0.25">
      <c r="B37" s="226">
        <v>71</v>
      </c>
      <c r="C37" s="227"/>
      <c r="D37" s="228"/>
      <c r="E37" s="189" t="s">
        <v>221</v>
      </c>
      <c r="F37" s="190">
        <f>+F38+F40</f>
        <v>340000</v>
      </c>
      <c r="G37" s="190">
        <f>+G38+G40</f>
        <v>340000</v>
      </c>
      <c r="H37" s="191">
        <f>+H38+H40</f>
        <v>0</v>
      </c>
      <c r="I37" s="192">
        <f t="shared" ref="I37:I42" si="8">IFERROR(H37/G37*100,0)</f>
        <v>0</v>
      </c>
    </row>
    <row r="38" spans="2:9" ht="30" customHeight="1" x14ac:dyDescent="0.25">
      <c r="B38" s="232">
        <v>3</v>
      </c>
      <c r="C38" s="232"/>
      <c r="D38" s="232"/>
      <c r="E38" s="133" t="s">
        <v>4</v>
      </c>
      <c r="F38" s="134">
        <f>+F39</f>
        <v>0</v>
      </c>
      <c r="G38" s="134">
        <f>+G39</f>
        <v>0</v>
      </c>
      <c r="H38" s="156">
        <f>+H39</f>
        <v>0</v>
      </c>
      <c r="I38" s="135">
        <f t="shared" si="8"/>
        <v>0</v>
      </c>
    </row>
    <row r="39" spans="2:9" ht="30" customHeight="1" x14ac:dyDescent="0.25">
      <c r="B39" s="219">
        <v>32</v>
      </c>
      <c r="C39" s="220"/>
      <c r="D39" s="221"/>
      <c r="E39" s="133" t="s">
        <v>15</v>
      </c>
      <c r="F39" s="134"/>
      <c r="G39" s="134"/>
      <c r="H39" s="156"/>
      <c r="I39" s="135">
        <f t="shared" si="8"/>
        <v>0</v>
      </c>
    </row>
    <row r="40" spans="2:9" ht="30" customHeight="1" x14ac:dyDescent="0.25">
      <c r="B40" s="232">
        <v>4</v>
      </c>
      <c r="C40" s="232"/>
      <c r="D40" s="232"/>
      <c r="E40" s="133" t="s">
        <v>6</v>
      </c>
      <c r="F40" s="136">
        <f>+F41+F42</f>
        <v>340000</v>
      </c>
      <c r="G40" s="136">
        <f t="shared" ref="G40:H40" si="9">+G41+G42</f>
        <v>340000</v>
      </c>
      <c r="H40" s="157">
        <f t="shared" si="9"/>
        <v>0</v>
      </c>
      <c r="I40" s="135">
        <f t="shared" si="8"/>
        <v>0</v>
      </c>
    </row>
    <row r="41" spans="2:9" ht="30" customHeight="1" x14ac:dyDescent="0.25">
      <c r="B41" s="219">
        <v>42</v>
      </c>
      <c r="C41" s="220"/>
      <c r="D41" s="221"/>
      <c r="E41" s="133" t="s">
        <v>108</v>
      </c>
      <c r="F41" s="134">
        <v>150000</v>
      </c>
      <c r="G41" s="134">
        <v>150000</v>
      </c>
      <c r="H41" s="156">
        <v>0</v>
      </c>
      <c r="I41" s="135">
        <f t="shared" si="8"/>
        <v>0</v>
      </c>
    </row>
    <row r="42" spans="2:9" ht="30" customHeight="1" x14ac:dyDescent="0.25">
      <c r="B42" s="219">
        <v>45</v>
      </c>
      <c r="C42" s="220"/>
      <c r="D42" s="221"/>
      <c r="E42" s="133" t="s">
        <v>114</v>
      </c>
      <c r="F42" s="134">
        <v>190000</v>
      </c>
      <c r="G42" s="134">
        <v>190000</v>
      </c>
      <c r="H42" s="156">
        <v>0</v>
      </c>
      <c r="I42" s="135">
        <f t="shared" si="8"/>
        <v>0</v>
      </c>
    </row>
    <row r="43" spans="2:9" ht="47.25" x14ac:dyDescent="0.25">
      <c r="B43" s="229" t="s">
        <v>170</v>
      </c>
      <c r="C43" s="230"/>
      <c r="D43" s="231"/>
      <c r="E43" s="139" t="s">
        <v>171</v>
      </c>
      <c r="F43" s="166">
        <f>+F44+F47</f>
        <v>424620</v>
      </c>
      <c r="G43" s="166">
        <f>+G44+G47</f>
        <v>424620</v>
      </c>
      <c r="H43" s="154">
        <f>+H44+H47</f>
        <v>258462.65999999997</v>
      </c>
      <c r="I43" s="140">
        <f t="shared" si="0"/>
        <v>60.869167726437745</v>
      </c>
    </row>
    <row r="44" spans="2:9" ht="30" customHeight="1" x14ac:dyDescent="0.25">
      <c r="B44" s="226">
        <v>11</v>
      </c>
      <c r="C44" s="227"/>
      <c r="D44" s="228"/>
      <c r="E44" s="189" t="s">
        <v>155</v>
      </c>
      <c r="F44" s="190">
        <f t="shared" ref="F44:H45" si="10">+F45</f>
        <v>424000</v>
      </c>
      <c r="G44" s="190">
        <f t="shared" si="10"/>
        <v>424000</v>
      </c>
      <c r="H44" s="191">
        <f t="shared" si="10"/>
        <v>258462.65999999997</v>
      </c>
      <c r="I44" s="192">
        <f t="shared" si="0"/>
        <v>60.958174528301882</v>
      </c>
    </row>
    <row r="45" spans="2:9" ht="30" customHeight="1" x14ac:dyDescent="0.25">
      <c r="B45" s="232">
        <v>3</v>
      </c>
      <c r="C45" s="232"/>
      <c r="D45" s="232"/>
      <c r="E45" s="133" t="s">
        <v>4</v>
      </c>
      <c r="F45" s="134">
        <f t="shared" si="10"/>
        <v>424000</v>
      </c>
      <c r="G45" s="134">
        <f t="shared" si="10"/>
        <v>424000</v>
      </c>
      <c r="H45" s="156">
        <f t="shared" si="10"/>
        <v>258462.65999999997</v>
      </c>
      <c r="I45" s="135">
        <f t="shared" si="0"/>
        <v>60.958174528301882</v>
      </c>
    </row>
    <row r="46" spans="2:9" ht="30" customHeight="1" x14ac:dyDescent="0.25">
      <c r="B46" s="219">
        <v>37</v>
      </c>
      <c r="C46" s="220"/>
      <c r="D46" s="221"/>
      <c r="E46" s="133" t="s">
        <v>135</v>
      </c>
      <c r="F46" s="134">
        <v>424000</v>
      </c>
      <c r="G46" s="134">
        <v>424000</v>
      </c>
      <c r="H46" s="156">
        <v>258462.65999999997</v>
      </c>
      <c r="I46" s="135">
        <f t="shared" si="0"/>
        <v>60.958174528301882</v>
      </c>
    </row>
    <row r="47" spans="2:9" ht="30" customHeight="1" x14ac:dyDescent="0.25">
      <c r="B47" s="226">
        <v>31</v>
      </c>
      <c r="C47" s="227"/>
      <c r="D47" s="228"/>
      <c r="E47" s="189" t="s">
        <v>157</v>
      </c>
      <c r="F47" s="190">
        <f t="shared" ref="F47:H48" si="11">+F48</f>
        <v>620</v>
      </c>
      <c r="G47" s="190">
        <f t="shared" si="11"/>
        <v>620</v>
      </c>
      <c r="H47" s="191">
        <f t="shared" si="11"/>
        <v>0</v>
      </c>
      <c r="I47" s="192">
        <f t="shared" si="0"/>
        <v>0</v>
      </c>
    </row>
    <row r="48" spans="2:9" ht="30" customHeight="1" x14ac:dyDescent="0.25">
      <c r="B48" s="232">
        <v>3</v>
      </c>
      <c r="C48" s="232"/>
      <c r="D48" s="232"/>
      <c r="E48" s="133" t="s">
        <v>4</v>
      </c>
      <c r="F48" s="134">
        <f t="shared" si="11"/>
        <v>620</v>
      </c>
      <c r="G48" s="134">
        <f t="shared" si="11"/>
        <v>620</v>
      </c>
      <c r="H48" s="156">
        <f t="shared" si="11"/>
        <v>0</v>
      </c>
      <c r="I48" s="135">
        <f t="shared" si="0"/>
        <v>0</v>
      </c>
    </row>
    <row r="49" spans="2:9" ht="30" customHeight="1" x14ac:dyDescent="0.25">
      <c r="B49" s="219">
        <v>37</v>
      </c>
      <c r="C49" s="220"/>
      <c r="D49" s="221"/>
      <c r="E49" s="133" t="s">
        <v>135</v>
      </c>
      <c r="F49" s="134">
        <v>620</v>
      </c>
      <c r="G49" s="134">
        <v>620</v>
      </c>
      <c r="H49" s="156">
        <v>0</v>
      </c>
      <c r="I49" s="135">
        <f t="shared" si="0"/>
        <v>0</v>
      </c>
    </row>
    <row r="50" spans="2:9" x14ac:dyDescent="0.25">
      <c r="B50" s="229" t="s">
        <v>172</v>
      </c>
      <c r="C50" s="230"/>
      <c r="D50" s="231"/>
      <c r="E50" s="139" t="s">
        <v>173</v>
      </c>
      <c r="F50" s="166">
        <f t="shared" ref="F50:H51" si="12">+F51</f>
        <v>10121000</v>
      </c>
      <c r="G50" s="166">
        <f t="shared" si="12"/>
        <v>10121000</v>
      </c>
      <c r="H50" s="154">
        <f t="shared" si="12"/>
        <v>5311671.66</v>
      </c>
      <c r="I50" s="140">
        <f t="shared" si="0"/>
        <v>52.481688173105425</v>
      </c>
    </row>
    <row r="51" spans="2:9" ht="30" customHeight="1" x14ac:dyDescent="0.25">
      <c r="B51" s="226">
        <v>11</v>
      </c>
      <c r="C51" s="227"/>
      <c r="D51" s="228"/>
      <c r="E51" s="189" t="s">
        <v>155</v>
      </c>
      <c r="F51" s="190">
        <f t="shared" si="12"/>
        <v>10121000</v>
      </c>
      <c r="G51" s="190">
        <f t="shared" si="12"/>
        <v>10121000</v>
      </c>
      <c r="H51" s="191">
        <f t="shared" si="12"/>
        <v>5311671.66</v>
      </c>
      <c r="I51" s="192">
        <f t="shared" si="0"/>
        <v>52.481688173105425</v>
      </c>
    </row>
    <row r="52" spans="2:9" ht="30" customHeight="1" x14ac:dyDescent="0.25">
      <c r="B52" s="232">
        <v>3</v>
      </c>
      <c r="C52" s="232"/>
      <c r="D52" s="232"/>
      <c r="E52" s="133" t="s">
        <v>4</v>
      </c>
      <c r="F52" s="134">
        <f>SUM(F53:F56)</f>
        <v>10121000</v>
      </c>
      <c r="G52" s="134">
        <f>SUM(G53:G56)</f>
        <v>10121000</v>
      </c>
      <c r="H52" s="156">
        <f>SUM(H53:H56)</f>
        <v>5311671.66</v>
      </c>
      <c r="I52" s="135">
        <f t="shared" si="0"/>
        <v>52.481688173105425</v>
      </c>
    </row>
    <row r="53" spans="2:9" ht="30" customHeight="1" x14ac:dyDescent="0.25">
      <c r="B53" s="219">
        <v>35</v>
      </c>
      <c r="C53" s="220"/>
      <c r="D53" s="221"/>
      <c r="E53" s="133" t="s">
        <v>121</v>
      </c>
      <c r="F53" s="134">
        <v>4726000</v>
      </c>
      <c r="G53" s="136">
        <v>4726000</v>
      </c>
      <c r="H53" s="156">
        <v>4295443.93</v>
      </c>
      <c r="I53" s="135">
        <f t="shared" si="0"/>
        <v>90.889630342784585</v>
      </c>
    </row>
    <row r="54" spans="2:9" ht="30" customHeight="1" x14ac:dyDescent="0.25">
      <c r="B54" s="219">
        <v>36</v>
      </c>
      <c r="C54" s="220"/>
      <c r="D54" s="221"/>
      <c r="E54" s="133" t="s">
        <v>128</v>
      </c>
      <c r="F54" s="134">
        <v>4121000</v>
      </c>
      <c r="G54" s="136">
        <v>4121000</v>
      </c>
      <c r="H54" s="156">
        <v>77228.570000000007</v>
      </c>
      <c r="I54" s="135">
        <f t="shared" si="0"/>
        <v>1.8740249939335114</v>
      </c>
    </row>
    <row r="55" spans="2:9" ht="30" customHeight="1" x14ac:dyDescent="0.25">
      <c r="B55" s="219">
        <v>37</v>
      </c>
      <c r="C55" s="220"/>
      <c r="D55" s="221"/>
      <c r="E55" s="133" t="s">
        <v>135</v>
      </c>
      <c r="F55" s="134">
        <v>20000</v>
      </c>
      <c r="G55" s="134">
        <v>20000</v>
      </c>
      <c r="H55" s="156">
        <v>5926.05</v>
      </c>
      <c r="I55" s="135">
        <f t="shared" si="0"/>
        <v>29.630250000000004</v>
      </c>
    </row>
    <row r="56" spans="2:9" ht="30" customHeight="1" x14ac:dyDescent="0.25">
      <c r="B56" s="219">
        <v>38</v>
      </c>
      <c r="C56" s="220"/>
      <c r="D56" s="221"/>
      <c r="E56" s="133" t="s">
        <v>140</v>
      </c>
      <c r="F56" s="134">
        <v>1254000</v>
      </c>
      <c r="G56" s="134">
        <v>1254000</v>
      </c>
      <c r="H56" s="156">
        <v>933073.11</v>
      </c>
      <c r="I56" s="135">
        <f t="shared" si="0"/>
        <v>74.407744019138761</v>
      </c>
    </row>
    <row r="57" spans="2:9" ht="31.5" x14ac:dyDescent="0.25">
      <c r="B57" s="229" t="s">
        <v>174</v>
      </c>
      <c r="C57" s="230"/>
      <c r="D57" s="231"/>
      <c r="E57" s="139" t="s">
        <v>175</v>
      </c>
      <c r="F57" s="166">
        <f t="shared" ref="F57:H58" si="13">+F58</f>
        <v>1896000</v>
      </c>
      <c r="G57" s="166">
        <f t="shared" si="13"/>
        <v>1896000</v>
      </c>
      <c r="H57" s="154">
        <f t="shared" si="13"/>
        <v>711993.58</v>
      </c>
      <c r="I57" s="140">
        <f t="shared" si="0"/>
        <v>37.552404008438813</v>
      </c>
    </row>
    <row r="58" spans="2:9" ht="30" customHeight="1" x14ac:dyDescent="0.25">
      <c r="B58" s="226">
        <v>11</v>
      </c>
      <c r="C58" s="227"/>
      <c r="D58" s="228"/>
      <c r="E58" s="189" t="s">
        <v>155</v>
      </c>
      <c r="F58" s="190">
        <f t="shared" si="13"/>
        <v>1896000</v>
      </c>
      <c r="G58" s="190">
        <f t="shared" si="13"/>
        <v>1896000</v>
      </c>
      <c r="H58" s="191">
        <f t="shared" si="13"/>
        <v>711993.58</v>
      </c>
      <c r="I58" s="192">
        <f t="shared" si="0"/>
        <v>37.552404008438813</v>
      </c>
    </row>
    <row r="59" spans="2:9" ht="30" customHeight="1" x14ac:dyDescent="0.25">
      <c r="B59" s="232">
        <v>3</v>
      </c>
      <c r="C59" s="232"/>
      <c r="D59" s="232"/>
      <c r="E59" s="133" t="s">
        <v>4</v>
      </c>
      <c r="F59" s="134">
        <f>SUM(F60:F63)</f>
        <v>1896000</v>
      </c>
      <c r="G59" s="134">
        <f>SUM(G60:G63)</f>
        <v>1896000</v>
      </c>
      <c r="H59" s="156">
        <f>SUM(H60:H63)</f>
        <v>711993.58</v>
      </c>
      <c r="I59" s="135">
        <f t="shared" si="0"/>
        <v>37.552404008438813</v>
      </c>
    </row>
    <row r="60" spans="2:9" ht="30" customHeight="1" x14ac:dyDescent="0.25">
      <c r="B60" s="219">
        <v>35</v>
      </c>
      <c r="C60" s="220"/>
      <c r="D60" s="221"/>
      <c r="E60" s="133" t="s">
        <v>121</v>
      </c>
      <c r="F60" s="134">
        <v>36000</v>
      </c>
      <c r="G60" s="136">
        <v>36000</v>
      </c>
      <c r="H60" s="156">
        <v>31380</v>
      </c>
      <c r="I60" s="135">
        <f t="shared" si="0"/>
        <v>87.166666666666671</v>
      </c>
    </row>
    <row r="61" spans="2:9" ht="30" customHeight="1" x14ac:dyDescent="0.25">
      <c r="B61" s="219">
        <v>36</v>
      </c>
      <c r="C61" s="220"/>
      <c r="D61" s="221"/>
      <c r="E61" s="133" t="s">
        <v>128</v>
      </c>
      <c r="F61" s="134">
        <v>1471000</v>
      </c>
      <c r="G61" s="136">
        <v>1471000</v>
      </c>
      <c r="H61" s="156">
        <v>419563.98</v>
      </c>
      <c r="I61" s="135">
        <f t="shared" si="0"/>
        <v>28.522364377974167</v>
      </c>
    </row>
    <row r="62" spans="2:9" ht="30" customHeight="1" x14ac:dyDescent="0.25">
      <c r="B62" s="219">
        <v>37</v>
      </c>
      <c r="C62" s="220"/>
      <c r="D62" s="221"/>
      <c r="E62" s="133" t="s">
        <v>135</v>
      </c>
      <c r="F62" s="134">
        <v>9000</v>
      </c>
      <c r="G62" s="134">
        <v>9000</v>
      </c>
      <c r="H62" s="156">
        <v>0</v>
      </c>
      <c r="I62" s="135">
        <f t="shared" ref="I62" si="14">IFERROR(H62/G62*100,0)</f>
        <v>0</v>
      </c>
    </row>
    <row r="63" spans="2:9" ht="30" customHeight="1" x14ac:dyDescent="0.25">
      <c r="B63" s="219">
        <v>38</v>
      </c>
      <c r="C63" s="220"/>
      <c r="D63" s="221"/>
      <c r="E63" s="133" t="s">
        <v>140</v>
      </c>
      <c r="F63" s="134">
        <v>380000</v>
      </c>
      <c r="G63" s="134">
        <v>380000</v>
      </c>
      <c r="H63" s="156">
        <v>261049.60000000001</v>
      </c>
      <c r="I63" s="135">
        <f t="shared" si="0"/>
        <v>68.697263157894739</v>
      </c>
    </row>
    <row r="64" spans="2:9" ht="31.5" x14ac:dyDescent="0.25">
      <c r="B64" s="229" t="s">
        <v>176</v>
      </c>
      <c r="C64" s="230"/>
      <c r="D64" s="231"/>
      <c r="E64" s="139" t="s">
        <v>177</v>
      </c>
      <c r="F64" s="166">
        <f t="shared" ref="F64:H66" si="15">+F65</f>
        <v>2300000</v>
      </c>
      <c r="G64" s="166">
        <f t="shared" si="15"/>
        <v>2300000</v>
      </c>
      <c r="H64" s="154">
        <f t="shared" si="15"/>
        <v>2300572.7200000002</v>
      </c>
      <c r="I64" s="140">
        <f t="shared" si="0"/>
        <v>100.02490086956524</v>
      </c>
    </row>
    <row r="65" spans="2:9" ht="30" customHeight="1" x14ac:dyDescent="0.25">
      <c r="B65" s="226">
        <v>11</v>
      </c>
      <c r="C65" s="227"/>
      <c r="D65" s="228"/>
      <c r="E65" s="189" t="s">
        <v>155</v>
      </c>
      <c r="F65" s="190">
        <f t="shared" si="15"/>
        <v>2300000</v>
      </c>
      <c r="G65" s="190">
        <f t="shared" si="15"/>
        <v>2300000</v>
      </c>
      <c r="H65" s="191">
        <f t="shared" si="15"/>
        <v>2300572.7200000002</v>
      </c>
      <c r="I65" s="192">
        <f t="shared" si="0"/>
        <v>100.02490086956524</v>
      </c>
    </row>
    <row r="66" spans="2:9" ht="30" customHeight="1" x14ac:dyDescent="0.25">
      <c r="B66" s="232">
        <v>3</v>
      </c>
      <c r="C66" s="232"/>
      <c r="D66" s="232"/>
      <c r="E66" s="133" t="s">
        <v>4</v>
      </c>
      <c r="F66" s="134">
        <f t="shared" si="15"/>
        <v>2300000</v>
      </c>
      <c r="G66" s="134">
        <f t="shared" si="15"/>
        <v>2300000</v>
      </c>
      <c r="H66" s="156">
        <f t="shared" si="15"/>
        <v>2300572.7200000002</v>
      </c>
      <c r="I66" s="135">
        <f t="shared" si="0"/>
        <v>100.02490086956524</v>
      </c>
    </row>
    <row r="67" spans="2:9" ht="30" customHeight="1" x14ac:dyDescent="0.25">
      <c r="B67" s="219">
        <v>37</v>
      </c>
      <c r="C67" s="220"/>
      <c r="D67" s="221"/>
      <c r="E67" s="133" t="s">
        <v>135</v>
      </c>
      <c r="F67" s="134">
        <v>2300000</v>
      </c>
      <c r="G67" s="134">
        <v>2300000</v>
      </c>
      <c r="H67" s="156">
        <v>2300572.7200000002</v>
      </c>
      <c r="I67" s="135">
        <f t="shared" si="0"/>
        <v>100.02490086956524</v>
      </c>
    </row>
    <row r="68" spans="2:9" ht="15.75" customHeight="1" x14ac:dyDescent="0.25">
      <c r="B68" s="229" t="s">
        <v>178</v>
      </c>
      <c r="C68" s="230"/>
      <c r="D68" s="231"/>
      <c r="E68" s="139" t="s">
        <v>179</v>
      </c>
      <c r="F68" s="166">
        <f t="shared" ref="F68:H70" si="16">+F69</f>
        <v>507000</v>
      </c>
      <c r="G68" s="166">
        <f t="shared" si="16"/>
        <v>507000</v>
      </c>
      <c r="H68" s="154">
        <f t="shared" si="16"/>
        <v>386062.5</v>
      </c>
      <c r="I68" s="140">
        <f t="shared" si="0"/>
        <v>76.146449704142015</v>
      </c>
    </row>
    <row r="69" spans="2:9" ht="30" customHeight="1" x14ac:dyDescent="0.25">
      <c r="B69" s="226">
        <v>11</v>
      </c>
      <c r="C69" s="227"/>
      <c r="D69" s="228"/>
      <c r="E69" s="189" t="s">
        <v>155</v>
      </c>
      <c r="F69" s="190">
        <f t="shared" si="16"/>
        <v>507000</v>
      </c>
      <c r="G69" s="190">
        <f t="shared" si="16"/>
        <v>507000</v>
      </c>
      <c r="H69" s="191">
        <f t="shared" si="16"/>
        <v>386062.5</v>
      </c>
      <c r="I69" s="192">
        <f t="shared" si="0"/>
        <v>76.146449704142015</v>
      </c>
    </row>
    <row r="70" spans="2:9" ht="30" customHeight="1" x14ac:dyDescent="0.25">
      <c r="B70" s="232">
        <v>4</v>
      </c>
      <c r="C70" s="232"/>
      <c r="D70" s="232"/>
      <c r="E70" s="133" t="s">
        <v>6</v>
      </c>
      <c r="F70" s="134">
        <f t="shared" si="16"/>
        <v>507000</v>
      </c>
      <c r="G70" s="134">
        <f t="shared" si="16"/>
        <v>507000</v>
      </c>
      <c r="H70" s="156">
        <f t="shared" si="16"/>
        <v>386062.5</v>
      </c>
      <c r="I70" s="135">
        <f t="shared" si="0"/>
        <v>76.146449704142015</v>
      </c>
    </row>
    <row r="71" spans="2:9" ht="30" customHeight="1" x14ac:dyDescent="0.25">
      <c r="B71" s="219">
        <v>42</v>
      </c>
      <c r="C71" s="220"/>
      <c r="D71" s="221"/>
      <c r="E71" s="133" t="s">
        <v>108</v>
      </c>
      <c r="F71" s="134">
        <v>507000</v>
      </c>
      <c r="G71" s="134">
        <v>507000</v>
      </c>
      <c r="H71" s="156">
        <v>386062.5</v>
      </c>
      <c r="I71" s="135">
        <f t="shared" si="0"/>
        <v>76.146449704142015</v>
      </c>
    </row>
    <row r="72" spans="2:9" ht="47.25" x14ac:dyDescent="0.25">
      <c r="B72" s="229" t="s">
        <v>180</v>
      </c>
      <c r="C72" s="230"/>
      <c r="D72" s="231"/>
      <c r="E72" s="139" t="s">
        <v>181</v>
      </c>
      <c r="F72" s="166">
        <f t="shared" ref="F72:H74" si="17">+F73</f>
        <v>128000</v>
      </c>
      <c r="G72" s="166">
        <f t="shared" si="17"/>
        <v>128000</v>
      </c>
      <c r="H72" s="154">
        <f t="shared" si="17"/>
        <v>26847.1</v>
      </c>
      <c r="I72" s="140">
        <f t="shared" si="0"/>
        <v>20.974296874999997</v>
      </c>
    </row>
    <row r="73" spans="2:9" ht="30" customHeight="1" x14ac:dyDescent="0.25">
      <c r="B73" s="226">
        <v>11</v>
      </c>
      <c r="C73" s="227"/>
      <c r="D73" s="228"/>
      <c r="E73" s="189" t="s">
        <v>155</v>
      </c>
      <c r="F73" s="190">
        <f>+F74+F76</f>
        <v>128000</v>
      </c>
      <c r="G73" s="190">
        <f>+G74+G76</f>
        <v>128000</v>
      </c>
      <c r="H73" s="191">
        <f>+H74+H76</f>
        <v>26847.1</v>
      </c>
      <c r="I73" s="192">
        <f t="shared" si="0"/>
        <v>20.974296874999997</v>
      </c>
    </row>
    <row r="74" spans="2:9" ht="30" customHeight="1" x14ac:dyDescent="0.25">
      <c r="B74" s="232">
        <v>3</v>
      </c>
      <c r="C74" s="232"/>
      <c r="D74" s="232"/>
      <c r="E74" s="133" t="s">
        <v>4</v>
      </c>
      <c r="F74" s="134">
        <f t="shared" si="17"/>
        <v>45000</v>
      </c>
      <c r="G74" s="134">
        <f t="shared" si="17"/>
        <v>45000</v>
      </c>
      <c r="H74" s="156">
        <f t="shared" si="17"/>
        <v>26847.1</v>
      </c>
      <c r="I74" s="135">
        <f t="shared" si="0"/>
        <v>59.660222222222217</v>
      </c>
    </row>
    <row r="75" spans="2:9" ht="30" customHeight="1" x14ac:dyDescent="0.25">
      <c r="B75" s="219">
        <v>32</v>
      </c>
      <c r="C75" s="220"/>
      <c r="D75" s="221"/>
      <c r="E75" s="133" t="s">
        <v>15</v>
      </c>
      <c r="F75" s="134">
        <v>45000</v>
      </c>
      <c r="G75" s="134">
        <v>45000</v>
      </c>
      <c r="H75" s="156">
        <v>26847.1</v>
      </c>
      <c r="I75" s="135">
        <f t="shared" si="0"/>
        <v>59.660222222222217</v>
      </c>
    </row>
    <row r="76" spans="2:9" ht="30" customHeight="1" x14ac:dyDescent="0.25">
      <c r="B76" s="232">
        <v>4</v>
      </c>
      <c r="C76" s="232"/>
      <c r="D76" s="232"/>
      <c r="E76" s="133" t="s">
        <v>6</v>
      </c>
      <c r="F76" s="136">
        <f>F77</f>
        <v>83000</v>
      </c>
      <c r="G76" s="136">
        <f>G77</f>
        <v>83000</v>
      </c>
      <c r="H76" s="157">
        <f>H77</f>
        <v>0</v>
      </c>
      <c r="I76" s="135">
        <f t="shared" si="0"/>
        <v>0</v>
      </c>
    </row>
    <row r="77" spans="2:9" ht="30" customHeight="1" x14ac:dyDescent="0.25">
      <c r="B77" s="219">
        <v>42</v>
      </c>
      <c r="C77" s="220"/>
      <c r="D77" s="221"/>
      <c r="E77" s="133" t="s">
        <v>108</v>
      </c>
      <c r="F77" s="134">
        <v>83000</v>
      </c>
      <c r="G77" s="134">
        <v>83000</v>
      </c>
      <c r="H77" s="156">
        <v>0</v>
      </c>
      <c r="I77" s="135">
        <f t="shared" si="0"/>
        <v>0</v>
      </c>
    </row>
    <row r="78" spans="2:9" ht="31.5" x14ac:dyDescent="0.25">
      <c r="B78" s="229" t="s">
        <v>182</v>
      </c>
      <c r="C78" s="230"/>
      <c r="D78" s="231"/>
      <c r="E78" s="139" t="s">
        <v>183</v>
      </c>
      <c r="F78" s="166">
        <f>F79+F100+F121+F140</f>
        <v>115053036</v>
      </c>
      <c r="G78" s="166">
        <f>G79+G100+G121+G140</f>
        <v>115053036</v>
      </c>
      <c r="H78" s="154">
        <f>H79+H100+H121+H140</f>
        <v>59919855.829999901</v>
      </c>
      <c r="I78" s="140">
        <f t="shared" ref="I78:I100" si="18">IFERROR(H78/G78*100,0)</f>
        <v>52.080203976538172</v>
      </c>
    </row>
    <row r="79" spans="2:9" ht="30" customHeight="1" x14ac:dyDescent="0.25">
      <c r="B79" s="240" t="s">
        <v>210</v>
      </c>
      <c r="C79" s="241"/>
      <c r="D79" s="242"/>
      <c r="E79" s="143" t="s">
        <v>211</v>
      </c>
      <c r="F79" s="168">
        <f>F80+F90</f>
        <v>24063099</v>
      </c>
      <c r="G79" s="168">
        <f>G80+G90</f>
        <v>24063099</v>
      </c>
      <c r="H79" s="187">
        <f>H80+H90</f>
        <v>28678457.939999953</v>
      </c>
      <c r="I79" s="144">
        <f t="shared" si="18"/>
        <v>119.18023501461701</v>
      </c>
    </row>
    <row r="80" spans="2:9" ht="30" customHeight="1" x14ac:dyDescent="0.25">
      <c r="B80" s="226">
        <v>12</v>
      </c>
      <c r="C80" s="227"/>
      <c r="D80" s="228"/>
      <c r="E80" s="189" t="s">
        <v>156</v>
      </c>
      <c r="F80" s="190">
        <f>+F81+F88</f>
        <v>3611126</v>
      </c>
      <c r="G80" s="190">
        <f>+G81+G88</f>
        <v>3611126</v>
      </c>
      <c r="H80" s="191">
        <f>+H81+H88</f>
        <v>4281814.1099999538</v>
      </c>
      <c r="I80" s="192">
        <f t="shared" ref="I80:I89" si="19">IFERROR(H80/G80*100,0)</f>
        <v>118.57282493050516</v>
      </c>
    </row>
    <row r="81" spans="2:9" ht="30" customHeight="1" x14ac:dyDescent="0.25">
      <c r="B81" s="232">
        <v>3</v>
      </c>
      <c r="C81" s="232"/>
      <c r="D81" s="232"/>
      <c r="E81" s="133" t="s">
        <v>4</v>
      </c>
      <c r="F81" s="134">
        <f>SUM(F82:F87)</f>
        <v>3611126</v>
      </c>
      <c r="G81" s="134">
        <f>SUM(G82:G87)</f>
        <v>3611126</v>
      </c>
      <c r="H81" s="156">
        <f>SUM(H82:H87)</f>
        <v>4281814.1099999538</v>
      </c>
      <c r="I81" s="135">
        <f t="shared" si="19"/>
        <v>118.57282493050516</v>
      </c>
    </row>
    <row r="82" spans="2:9" ht="30" customHeight="1" x14ac:dyDescent="0.25">
      <c r="B82" s="219">
        <v>31</v>
      </c>
      <c r="C82" s="220"/>
      <c r="D82" s="221"/>
      <c r="E82" s="133" t="s">
        <v>5</v>
      </c>
      <c r="F82" s="134">
        <v>223596</v>
      </c>
      <c r="G82" s="136">
        <v>223596</v>
      </c>
      <c r="H82" s="156">
        <v>88896.52</v>
      </c>
      <c r="I82" s="135">
        <f t="shared" si="19"/>
        <v>39.757652194135858</v>
      </c>
    </row>
    <row r="83" spans="2:9" ht="30" customHeight="1" x14ac:dyDescent="0.25">
      <c r="B83" s="219">
        <v>32</v>
      </c>
      <c r="C83" s="220"/>
      <c r="D83" s="221"/>
      <c r="E83" s="133" t="s">
        <v>15</v>
      </c>
      <c r="F83" s="134">
        <v>4030</v>
      </c>
      <c r="G83" s="136">
        <v>4030</v>
      </c>
      <c r="H83" s="156">
        <v>1615.31</v>
      </c>
      <c r="I83" s="135">
        <f t="shared" si="19"/>
        <v>40.082133995037218</v>
      </c>
    </row>
    <row r="84" spans="2:9" ht="30" customHeight="1" x14ac:dyDescent="0.25">
      <c r="B84" s="219">
        <v>35</v>
      </c>
      <c r="C84" s="220"/>
      <c r="D84" s="221"/>
      <c r="E84" s="133" t="s">
        <v>121</v>
      </c>
      <c r="F84" s="134">
        <v>3103000</v>
      </c>
      <c r="G84" s="134">
        <v>3103000</v>
      </c>
      <c r="H84" s="156">
        <v>3134313.6000000061</v>
      </c>
      <c r="I84" s="135">
        <f t="shared" si="19"/>
        <v>101.00913954237853</v>
      </c>
    </row>
    <row r="85" spans="2:9" ht="30" customHeight="1" x14ac:dyDescent="0.25">
      <c r="B85" s="219">
        <v>36</v>
      </c>
      <c r="C85" s="220"/>
      <c r="D85" s="221"/>
      <c r="E85" s="133" t="s">
        <v>128</v>
      </c>
      <c r="F85" s="134"/>
      <c r="G85" s="134"/>
      <c r="H85" s="156">
        <v>0</v>
      </c>
      <c r="I85" s="135">
        <f t="shared" si="19"/>
        <v>0</v>
      </c>
    </row>
    <row r="86" spans="2:9" ht="30" customHeight="1" x14ac:dyDescent="0.25">
      <c r="B86" s="219">
        <v>37</v>
      </c>
      <c r="C86" s="220"/>
      <c r="D86" s="221"/>
      <c r="E86" s="133" t="s">
        <v>135</v>
      </c>
      <c r="F86" s="134">
        <v>267000</v>
      </c>
      <c r="G86" s="134">
        <v>267000</v>
      </c>
      <c r="H86" s="156">
        <v>1036604.0799999483</v>
      </c>
      <c r="I86" s="135">
        <f t="shared" si="19"/>
        <v>388.24122846440008</v>
      </c>
    </row>
    <row r="87" spans="2:9" ht="30" customHeight="1" x14ac:dyDescent="0.25">
      <c r="B87" s="219">
        <v>38</v>
      </c>
      <c r="C87" s="220"/>
      <c r="D87" s="221"/>
      <c r="E87" s="133" t="s">
        <v>140</v>
      </c>
      <c r="F87" s="134">
        <v>13500</v>
      </c>
      <c r="G87" s="134">
        <v>13500</v>
      </c>
      <c r="H87" s="156">
        <v>20384.600000000002</v>
      </c>
      <c r="I87" s="135">
        <f t="shared" si="19"/>
        <v>150.99703703703707</v>
      </c>
    </row>
    <row r="88" spans="2:9" ht="30" customHeight="1" x14ac:dyDescent="0.25">
      <c r="B88" s="232">
        <v>4</v>
      </c>
      <c r="C88" s="232"/>
      <c r="D88" s="232"/>
      <c r="E88" s="133" t="s">
        <v>6</v>
      </c>
      <c r="F88" s="134">
        <f>+F89</f>
        <v>0</v>
      </c>
      <c r="G88" s="134">
        <f>+G89</f>
        <v>0</v>
      </c>
      <c r="H88" s="156">
        <f>+H89</f>
        <v>0</v>
      </c>
      <c r="I88" s="135">
        <f t="shared" si="19"/>
        <v>0</v>
      </c>
    </row>
    <row r="89" spans="2:9" ht="30" customHeight="1" x14ac:dyDescent="0.25">
      <c r="B89" s="219">
        <v>42</v>
      </c>
      <c r="C89" s="220"/>
      <c r="D89" s="221"/>
      <c r="E89" s="133" t="s">
        <v>108</v>
      </c>
      <c r="F89" s="134">
        <v>0</v>
      </c>
      <c r="G89" s="134">
        <v>0</v>
      </c>
      <c r="H89" s="156"/>
      <c r="I89" s="135">
        <f t="shared" si="19"/>
        <v>0</v>
      </c>
    </row>
    <row r="90" spans="2:9" ht="30" customHeight="1" x14ac:dyDescent="0.25">
      <c r="B90" s="226">
        <v>561</v>
      </c>
      <c r="C90" s="227"/>
      <c r="D90" s="228"/>
      <c r="E90" s="189" t="s">
        <v>160</v>
      </c>
      <c r="F90" s="190">
        <f>+F91+F98</f>
        <v>20451973</v>
      </c>
      <c r="G90" s="190">
        <f t="shared" ref="G90:H90" si="20">+G91+G98</f>
        <v>20451973</v>
      </c>
      <c r="H90" s="191">
        <f t="shared" si="20"/>
        <v>24396643.829999998</v>
      </c>
      <c r="I90" s="192">
        <f t="shared" si="18"/>
        <v>119.28748307070423</v>
      </c>
    </row>
    <row r="91" spans="2:9" ht="30" customHeight="1" x14ac:dyDescent="0.25">
      <c r="B91" s="232">
        <v>3</v>
      </c>
      <c r="C91" s="232"/>
      <c r="D91" s="232"/>
      <c r="E91" s="133" t="s">
        <v>4</v>
      </c>
      <c r="F91" s="134">
        <f>SUM(F92:F97)</f>
        <v>20451973</v>
      </c>
      <c r="G91" s="134">
        <f>SUM(G92:G97)</f>
        <v>20451973</v>
      </c>
      <c r="H91" s="156">
        <f>SUM(H92:H97)</f>
        <v>24396643.829999998</v>
      </c>
      <c r="I91" s="135">
        <f t="shared" si="18"/>
        <v>119.28748307070423</v>
      </c>
    </row>
    <row r="92" spans="2:9" ht="30" customHeight="1" x14ac:dyDescent="0.25">
      <c r="B92" s="219">
        <v>31</v>
      </c>
      <c r="C92" s="220"/>
      <c r="D92" s="221"/>
      <c r="E92" s="133" t="s">
        <v>5</v>
      </c>
      <c r="F92" s="134">
        <v>1262053</v>
      </c>
      <c r="G92" s="134">
        <v>1262053</v>
      </c>
      <c r="H92" s="156">
        <v>503746.86</v>
      </c>
      <c r="I92" s="135">
        <f t="shared" si="18"/>
        <v>39.914873622581624</v>
      </c>
    </row>
    <row r="93" spans="2:9" ht="30" customHeight="1" x14ac:dyDescent="0.25">
      <c r="B93" s="219">
        <v>32</v>
      </c>
      <c r="C93" s="220"/>
      <c r="D93" s="221"/>
      <c r="E93" s="133" t="s">
        <v>15</v>
      </c>
      <c r="F93" s="134">
        <v>16420</v>
      </c>
      <c r="G93" s="134">
        <v>16420</v>
      </c>
      <c r="H93" s="156">
        <v>9153.52</v>
      </c>
      <c r="I93" s="135">
        <f t="shared" si="18"/>
        <v>55.746163215590748</v>
      </c>
    </row>
    <row r="94" spans="2:9" ht="30" customHeight="1" x14ac:dyDescent="0.25">
      <c r="B94" s="219">
        <v>35</v>
      </c>
      <c r="C94" s="220"/>
      <c r="D94" s="221"/>
      <c r="E94" s="133" t="s">
        <v>121</v>
      </c>
      <c r="F94" s="134">
        <v>17584000</v>
      </c>
      <c r="G94" s="134">
        <v>17584000</v>
      </c>
      <c r="H94" s="156">
        <v>17892014.27</v>
      </c>
      <c r="I94" s="135">
        <f t="shared" si="18"/>
        <v>101.75167351000908</v>
      </c>
    </row>
    <row r="95" spans="2:9" ht="30" customHeight="1" x14ac:dyDescent="0.25">
      <c r="B95" s="219">
        <v>36</v>
      </c>
      <c r="C95" s="220"/>
      <c r="D95" s="221"/>
      <c r="E95" s="133" t="s">
        <v>128</v>
      </c>
      <c r="F95" s="134"/>
      <c r="G95" s="134"/>
      <c r="H95" s="156">
        <v>0</v>
      </c>
      <c r="I95" s="135">
        <f t="shared" si="18"/>
        <v>0</v>
      </c>
    </row>
    <row r="96" spans="2:9" ht="30" customHeight="1" x14ac:dyDescent="0.25">
      <c r="B96" s="219">
        <v>37</v>
      </c>
      <c r="C96" s="220"/>
      <c r="D96" s="221"/>
      <c r="E96" s="133" t="s">
        <v>135</v>
      </c>
      <c r="F96" s="134">
        <v>1513000</v>
      </c>
      <c r="G96" s="134">
        <v>1513000</v>
      </c>
      <c r="H96" s="156">
        <v>5876216.5300000003</v>
      </c>
      <c r="I96" s="135">
        <f t="shared" si="18"/>
        <v>388.38179312623924</v>
      </c>
    </row>
    <row r="97" spans="2:9" ht="30" customHeight="1" x14ac:dyDescent="0.25">
      <c r="B97" s="219">
        <v>38</v>
      </c>
      <c r="C97" s="220"/>
      <c r="D97" s="221"/>
      <c r="E97" s="133" t="s">
        <v>140</v>
      </c>
      <c r="F97" s="134">
        <v>76500</v>
      </c>
      <c r="G97" s="134">
        <v>76500</v>
      </c>
      <c r="H97" s="156">
        <v>115512.65000000001</v>
      </c>
      <c r="I97" s="135">
        <f t="shared" si="18"/>
        <v>150.99692810457518</v>
      </c>
    </row>
    <row r="98" spans="2:9" ht="30" customHeight="1" x14ac:dyDescent="0.25">
      <c r="B98" s="232">
        <v>4</v>
      </c>
      <c r="C98" s="232"/>
      <c r="D98" s="232"/>
      <c r="E98" s="133" t="s">
        <v>6</v>
      </c>
      <c r="F98" s="134">
        <f>+F99</f>
        <v>0</v>
      </c>
      <c r="G98" s="134">
        <f>+G99</f>
        <v>0</v>
      </c>
      <c r="H98" s="156">
        <f>+H99</f>
        <v>0</v>
      </c>
      <c r="I98" s="135">
        <f t="shared" si="18"/>
        <v>0</v>
      </c>
    </row>
    <row r="99" spans="2:9" ht="30" customHeight="1" x14ac:dyDescent="0.25">
      <c r="B99" s="219">
        <v>42</v>
      </c>
      <c r="C99" s="220"/>
      <c r="D99" s="221"/>
      <c r="E99" s="133" t="s">
        <v>108</v>
      </c>
      <c r="F99" s="134">
        <v>0</v>
      </c>
      <c r="G99" s="134">
        <v>0</v>
      </c>
      <c r="H99" s="156"/>
      <c r="I99" s="135">
        <f t="shared" si="18"/>
        <v>0</v>
      </c>
    </row>
    <row r="100" spans="2:9" ht="30" customHeight="1" x14ac:dyDescent="0.25">
      <c r="B100" s="240" t="s">
        <v>210</v>
      </c>
      <c r="C100" s="241"/>
      <c r="D100" s="242"/>
      <c r="E100" s="143" t="s">
        <v>212</v>
      </c>
      <c r="F100" s="168">
        <f>+F101+F111</f>
        <v>82841850</v>
      </c>
      <c r="G100" s="168">
        <f>+G101+G111</f>
        <v>82841850</v>
      </c>
      <c r="H100" s="158">
        <f>+H101+H111</f>
        <v>27580679.519999951</v>
      </c>
      <c r="I100" s="144">
        <f t="shared" si="18"/>
        <v>33.293171893191612</v>
      </c>
    </row>
    <row r="101" spans="2:9" ht="30" customHeight="1" x14ac:dyDescent="0.25">
      <c r="B101" s="226">
        <v>12</v>
      </c>
      <c r="C101" s="227"/>
      <c r="D101" s="228"/>
      <c r="E101" s="189" t="s">
        <v>156</v>
      </c>
      <c r="F101" s="190">
        <f>+F102+F109</f>
        <v>12426760</v>
      </c>
      <c r="G101" s="190">
        <f>+G102+G109</f>
        <v>12426760</v>
      </c>
      <c r="H101" s="191">
        <f>+H102+H109</f>
        <v>4156039.9799999981</v>
      </c>
      <c r="I101" s="192">
        <f t="shared" ref="I101:I143" si="21">IFERROR(H101/G101*100,0)</f>
        <v>33.444276545133228</v>
      </c>
    </row>
    <row r="102" spans="2:9" ht="30" customHeight="1" x14ac:dyDescent="0.25">
      <c r="B102" s="232">
        <v>3</v>
      </c>
      <c r="C102" s="232"/>
      <c r="D102" s="232"/>
      <c r="E102" s="133" t="s">
        <v>4</v>
      </c>
      <c r="F102" s="134">
        <f>SUM(F103:F108)</f>
        <v>12426760</v>
      </c>
      <c r="G102" s="134">
        <f>SUM(G103:G108)</f>
        <v>12426760</v>
      </c>
      <c r="H102" s="156">
        <f>SUM(H103:H108)</f>
        <v>4156039.9799999981</v>
      </c>
      <c r="I102" s="135">
        <f t="shared" si="21"/>
        <v>33.444276545133228</v>
      </c>
    </row>
    <row r="103" spans="2:9" ht="30" customHeight="1" x14ac:dyDescent="0.25">
      <c r="B103" s="219">
        <v>31</v>
      </c>
      <c r="C103" s="220"/>
      <c r="D103" s="221"/>
      <c r="E103" s="133" t="s">
        <v>5</v>
      </c>
      <c r="F103" s="134">
        <v>104320</v>
      </c>
      <c r="G103" s="134">
        <v>104320</v>
      </c>
      <c r="H103" s="156">
        <v>64375.86</v>
      </c>
      <c r="I103" s="135">
        <f t="shared" si="21"/>
        <v>61.70998849693251</v>
      </c>
    </row>
    <row r="104" spans="2:9" ht="30" customHeight="1" x14ac:dyDescent="0.25">
      <c r="B104" s="219">
        <v>32</v>
      </c>
      <c r="C104" s="220"/>
      <c r="D104" s="221"/>
      <c r="E104" s="133" t="s">
        <v>15</v>
      </c>
      <c r="F104" s="134">
        <v>2940</v>
      </c>
      <c r="G104" s="134">
        <v>2940</v>
      </c>
      <c r="H104" s="156">
        <v>827.41000000000008</v>
      </c>
      <c r="I104" s="135">
        <f t="shared" si="21"/>
        <v>28.143197278911568</v>
      </c>
    </row>
    <row r="105" spans="2:9" ht="30" customHeight="1" x14ac:dyDescent="0.25">
      <c r="B105" s="219">
        <v>35</v>
      </c>
      <c r="C105" s="220"/>
      <c r="D105" s="221"/>
      <c r="E105" s="133" t="s">
        <v>121</v>
      </c>
      <c r="F105" s="134">
        <v>10009000</v>
      </c>
      <c r="G105" s="134">
        <v>10009000</v>
      </c>
      <c r="H105" s="156">
        <v>3593674.74</v>
      </c>
      <c r="I105" s="135">
        <f t="shared" si="21"/>
        <v>35.904433409931066</v>
      </c>
    </row>
    <row r="106" spans="2:9" ht="30" customHeight="1" x14ac:dyDescent="0.25">
      <c r="B106" s="219">
        <v>36</v>
      </c>
      <c r="C106" s="220"/>
      <c r="D106" s="221"/>
      <c r="E106" s="133" t="s">
        <v>128</v>
      </c>
      <c r="F106" s="134">
        <v>1000</v>
      </c>
      <c r="G106" s="134">
        <v>1000</v>
      </c>
      <c r="H106" s="156">
        <v>713.94</v>
      </c>
      <c r="I106" s="135">
        <f t="shared" si="21"/>
        <v>71.394000000000005</v>
      </c>
    </row>
    <row r="107" spans="2:9" ht="30" customHeight="1" x14ac:dyDescent="0.25">
      <c r="B107" s="219">
        <v>37</v>
      </c>
      <c r="C107" s="220"/>
      <c r="D107" s="221"/>
      <c r="E107" s="133" t="s">
        <v>135</v>
      </c>
      <c r="F107" s="134">
        <v>2233000</v>
      </c>
      <c r="G107" s="134">
        <v>2233000</v>
      </c>
      <c r="H107" s="156">
        <v>485648.02999999782</v>
      </c>
      <c r="I107" s="135">
        <f t="shared" si="21"/>
        <v>21.7486802507836</v>
      </c>
    </row>
    <row r="108" spans="2:9" ht="30" customHeight="1" x14ac:dyDescent="0.25">
      <c r="B108" s="219">
        <v>38</v>
      </c>
      <c r="C108" s="220"/>
      <c r="D108" s="221"/>
      <c r="E108" s="133" t="s">
        <v>140</v>
      </c>
      <c r="F108" s="134">
        <v>76500</v>
      </c>
      <c r="G108" s="134">
        <v>76500</v>
      </c>
      <c r="H108" s="156">
        <v>10800</v>
      </c>
      <c r="I108" s="135">
        <f t="shared" si="21"/>
        <v>14.117647058823529</v>
      </c>
    </row>
    <row r="109" spans="2:9" ht="30" customHeight="1" x14ac:dyDescent="0.25">
      <c r="B109" s="232">
        <v>4</v>
      </c>
      <c r="C109" s="232"/>
      <c r="D109" s="232"/>
      <c r="E109" s="133" t="s">
        <v>6</v>
      </c>
      <c r="F109" s="134">
        <f>+F110</f>
        <v>0</v>
      </c>
      <c r="G109" s="134">
        <f>+G110</f>
        <v>0</v>
      </c>
      <c r="H109" s="156">
        <f>+H110</f>
        <v>0</v>
      </c>
      <c r="I109" s="135">
        <f t="shared" si="21"/>
        <v>0</v>
      </c>
    </row>
    <row r="110" spans="2:9" ht="30" customHeight="1" x14ac:dyDescent="0.25">
      <c r="B110" s="219">
        <v>42</v>
      </c>
      <c r="C110" s="220"/>
      <c r="D110" s="221"/>
      <c r="E110" s="133" t="s">
        <v>108</v>
      </c>
      <c r="F110" s="134">
        <v>0</v>
      </c>
      <c r="G110" s="134">
        <v>0</v>
      </c>
      <c r="H110" s="156"/>
      <c r="I110" s="135">
        <f t="shared" si="21"/>
        <v>0</v>
      </c>
    </row>
    <row r="111" spans="2:9" ht="30" customHeight="1" x14ac:dyDescent="0.25">
      <c r="B111" s="226">
        <v>561</v>
      </c>
      <c r="C111" s="227"/>
      <c r="D111" s="228"/>
      <c r="E111" s="189" t="s">
        <v>160</v>
      </c>
      <c r="F111" s="190">
        <f>+F112+F119</f>
        <v>70415090</v>
      </c>
      <c r="G111" s="190">
        <f>+G112+G119</f>
        <v>70415090</v>
      </c>
      <c r="H111" s="191">
        <f>+H112+H119</f>
        <v>23424639.539999954</v>
      </c>
      <c r="I111" s="192">
        <f t="shared" si="21"/>
        <v>33.266505148257217</v>
      </c>
    </row>
    <row r="112" spans="2:9" ht="30" customHeight="1" x14ac:dyDescent="0.25">
      <c r="B112" s="232">
        <v>3</v>
      </c>
      <c r="C112" s="232"/>
      <c r="D112" s="232"/>
      <c r="E112" s="133" t="s">
        <v>4</v>
      </c>
      <c r="F112" s="134">
        <f>SUM(F113:F118)</f>
        <v>70415090</v>
      </c>
      <c r="G112" s="134">
        <f>SUM(G113:G118)</f>
        <v>70415090</v>
      </c>
      <c r="H112" s="156">
        <f>SUM(H113:H118)</f>
        <v>23424639.539999954</v>
      </c>
      <c r="I112" s="135">
        <f t="shared" si="21"/>
        <v>33.266505148257217</v>
      </c>
    </row>
    <row r="113" spans="2:9" ht="30" customHeight="1" x14ac:dyDescent="0.25">
      <c r="B113" s="219">
        <v>31</v>
      </c>
      <c r="C113" s="220"/>
      <c r="D113" s="221"/>
      <c r="E113" s="133" t="s">
        <v>5</v>
      </c>
      <c r="F113" s="134">
        <v>591010</v>
      </c>
      <c r="G113" s="134">
        <v>591010</v>
      </c>
      <c r="H113" s="156">
        <v>364796.55</v>
      </c>
      <c r="I113" s="135">
        <f t="shared" si="21"/>
        <v>61.724260164802622</v>
      </c>
    </row>
    <row r="114" spans="2:9" ht="30" customHeight="1" x14ac:dyDescent="0.25">
      <c r="B114" s="219">
        <v>32</v>
      </c>
      <c r="C114" s="220"/>
      <c r="D114" s="221"/>
      <c r="E114" s="133" t="s">
        <v>15</v>
      </c>
      <c r="F114" s="134">
        <v>15580</v>
      </c>
      <c r="G114" s="134">
        <v>15580</v>
      </c>
      <c r="H114" s="156">
        <v>4688.5599999999995</v>
      </c>
      <c r="I114" s="135">
        <f t="shared" si="21"/>
        <v>30.093453145057765</v>
      </c>
    </row>
    <row r="115" spans="2:9" ht="30" customHeight="1" x14ac:dyDescent="0.25">
      <c r="B115" s="219">
        <v>35</v>
      </c>
      <c r="C115" s="220"/>
      <c r="D115" s="221"/>
      <c r="E115" s="133" t="s">
        <v>121</v>
      </c>
      <c r="F115" s="134">
        <v>56717000</v>
      </c>
      <c r="G115" s="134">
        <v>56717000</v>
      </c>
      <c r="H115" s="156">
        <v>20241576.879999969</v>
      </c>
      <c r="I115" s="135">
        <f t="shared" si="21"/>
        <v>35.688729798825698</v>
      </c>
    </row>
    <row r="116" spans="2:9" ht="30" customHeight="1" x14ac:dyDescent="0.25">
      <c r="B116" s="219">
        <v>36</v>
      </c>
      <c r="C116" s="220"/>
      <c r="D116" s="221"/>
      <c r="E116" s="133" t="s">
        <v>128</v>
      </c>
      <c r="F116" s="134">
        <v>5000</v>
      </c>
      <c r="G116" s="134">
        <v>5000</v>
      </c>
      <c r="H116" s="156">
        <v>4045.69</v>
      </c>
      <c r="I116" s="135">
        <f t="shared" si="21"/>
        <v>80.913800000000009</v>
      </c>
    </row>
    <row r="117" spans="2:9" ht="30" customHeight="1" x14ac:dyDescent="0.25">
      <c r="B117" s="219">
        <v>37</v>
      </c>
      <c r="C117" s="220"/>
      <c r="D117" s="221"/>
      <c r="E117" s="133" t="s">
        <v>135</v>
      </c>
      <c r="F117" s="134">
        <v>12653000</v>
      </c>
      <c r="G117" s="134">
        <v>12653000</v>
      </c>
      <c r="H117" s="156">
        <v>2748331.8599999826</v>
      </c>
      <c r="I117" s="135">
        <f t="shared" si="21"/>
        <v>21.720792381253322</v>
      </c>
    </row>
    <row r="118" spans="2:9" ht="30" customHeight="1" x14ac:dyDescent="0.25">
      <c r="B118" s="219">
        <v>38</v>
      </c>
      <c r="C118" s="220"/>
      <c r="D118" s="221"/>
      <c r="E118" s="133" t="s">
        <v>140</v>
      </c>
      <c r="F118" s="134">
        <v>433500</v>
      </c>
      <c r="G118" s="134">
        <v>433500</v>
      </c>
      <c r="H118" s="156">
        <v>61200</v>
      </c>
      <c r="I118" s="135">
        <f t="shared" si="21"/>
        <v>14.117647058823529</v>
      </c>
    </row>
    <row r="119" spans="2:9" ht="30" customHeight="1" x14ac:dyDescent="0.25">
      <c r="B119" s="232">
        <v>4</v>
      </c>
      <c r="C119" s="232"/>
      <c r="D119" s="232"/>
      <c r="E119" s="133" t="s">
        <v>6</v>
      </c>
      <c r="F119" s="134">
        <f>+F120</f>
        <v>0</v>
      </c>
      <c r="G119" s="134">
        <f>+G120</f>
        <v>0</v>
      </c>
      <c r="H119" s="156">
        <f>+H120</f>
        <v>0</v>
      </c>
      <c r="I119" s="135">
        <f>IFERROR(H119/G119*100,0)</f>
        <v>0</v>
      </c>
    </row>
    <row r="120" spans="2:9" ht="30" customHeight="1" x14ac:dyDescent="0.25">
      <c r="B120" s="219">
        <v>42</v>
      </c>
      <c r="C120" s="220"/>
      <c r="D120" s="221"/>
      <c r="E120" s="133" t="s">
        <v>108</v>
      </c>
      <c r="F120" s="134">
        <v>0</v>
      </c>
      <c r="G120" s="134">
        <v>0</v>
      </c>
      <c r="H120" s="156"/>
      <c r="I120" s="135">
        <f>IFERROR(H120/G120*100,0)</f>
        <v>0</v>
      </c>
    </row>
    <row r="121" spans="2:9" ht="30" customHeight="1" x14ac:dyDescent="0.25">
      <c r="B121" s="240" t="s">
        <v>210</v>
      </c>
      <c r="C121" s="241"/>
      <c r="D121" s="242"/>
      <c r="E121" s="143" t="s">
        <v>213</v>
      </c>
      <c r="F121" s="168">
        <f>+F122+F128+F134</f>
        <v>8006637</v>
      </c>
      <c r="G121" s="168">
        <f>+G122+G128+G134</f>
        <v>8006637</v>
      </c>
      <c r="H121" s="158">
        <f>+H122+H128+H134</f>
        <v>3660718.37</v>
      </c>
      <c r="I121" s="144">
        <f t="shared" si="21"/>
        <v>45.721048300303863</v>
      </c>
    </row>
    <row r="122" spans="2:9" ht="30" customHeight="1" x14ac:dyDescent="0.25">
      <c r="B122" s="226">
        <v>11</v>
      </c>
      <c r="C122" s="227"/>
      <c r="D122" s="228"/>
      <c r="E122" s="189" t="s">
        <v>155</v>
      </c>
      <c r="F122" s="190">
        <f>+F123+F126</f>
        <v>2508700</v>
      </c>
      <c r="G122" s="190">
        <f>+G123+G126</f>
        <v>2508700</v>
      </c>
      <c r="H122" s="191">
        <f>+H123+H126</f>
        <v>629271.12999999989</v>
      </c>
      <c r="I122" s="192">
        <f t="shared" si="21"/>
        <v>25.083554430581572</v>
      </c>
    </row>
    <row r="123" spans="2:9" ht="30" customHeight="1" x14ac:dyDescent="0.25">
      <c r="B123" s="232">
        <v>3</v>
      </c>
      <c r="C123" s="232"/>
      <c r="D123" s="232"/>
      <c r="E123" s="133" t="s">
        <v>4</v>
      </c>
      <c r="F123" s="134">
        <f>SUM(F124:F125)</f>
        <v>2452700</v>
      </c>
      <c r="G123" s="134">
        <f>SUM(G124:G125)</f>
        <v>2452700</v>
      </c>
      <c r="H123" s="156">
        <f>SUM(H124:H125)</f>
        <v>629271.12999999989</v>
      </c>
      <c r="I123" s="135">
        <f t="shared" si="21"/>
        <v>25.656261670811752</v>
      </c>
    </row>
    <row r="124" spans="2:9" ht="30" customHeight="1" x14ac:dyDescent="0.25">
      <c r="B124" s="219">
        <v>31</v>
      </c>
      <c r="C124" s="220"/>
      <c r="D124" s="221"/>
      <c r="E124" s="133" t="s">
        <v>5</v>
      </c>
      <c r="F124" s="136">
        <v>1257200</v>
      </c>
      <c r="G124" s="136">
        <v>1257200</v>
      </c>
      <c r="H124" s="156">
        <v>114761.7</v>
      </c>
      <c r="I124" s="135">
        <f t="shared" si="21"/>
        <v>9.128356665606109</v>
      </c>
    </row>
    <row r="125" spans="2:9" ht="30" customHeight="1" x14ac:dyDescent="0.25">
      <c r="B125" s="219">
        <v>32</v>
      </c>
      <c r="C125" s="220"/>
      <c r="D125" s="221"/>
      <c r="E125" s="133" t="s">
        <v>15</v>
      </c>
      <c r="F125" s="136">
        <v>1195500</v>
      </c>
      <c r="G125" s="136">
        <v>1195500</v>
      </c>
      <c r="H125" s="156">
        <v>514509.42999999993</v>
      </c>
      <c r="I125" s="135">
        <f t="shared" si="21"/>
        <v>43.037175240485148</v>
      </c>
    </row>
    <row r="126" spans="2:9" ht="30" customHeight="1" x14ac:dyDescent="0.25">
      <c r="B126" s="232">
        <v>4</v>
      </c>
      <c r="C126" s="232"/>
      <c r="D126" s="232"/>
      <c r="E126" s="133" t="s">
        <v>6</v>
      </c>
      <c r="F126" s="134">
        <f>+F127</f>
        <v>56000</v>
      </c>
      <c r="G126" s="134">
        <f>+G127</f>
        <v>56000</v>
      </c>
      <c r="H126" s="156">
        <f>+H127</f>
        <v>0</v>
      </c>
      <c r="I126" s="135">
        <f t="shared" si="21"/>
        <v>0</v>
      </c>
    </row>
    <row r="127" spans="2:9" ht="30" customHeight="1" x14ac:dyDescent="0.25">
      <c r="B127" s="219">
        <v>42</v>
      </c>
      <c r="C127" s="220"/>
      <c r="D127" s="221"/>
      <c r="E127" s="133" t="s">
        <v>108</v>
      </c>
      <c r="F127" s="134">
        <v>56000</v>
      </c>
      <c r="G127" s="134">
        <v>56000</v>
      </c>
      <c r="H127" s="156">
        <v>0</v>
      </c>
      <c r="I127" s="135">
        <f t="shared" si="21"/>
        <v>0</v>
      </c>
    </row>
    <row r="128" spans="2:9" ht="30" customHeight="1" x14ac:dyDescent="0.25">
      <c r="B128" s="226">
        <v>12</v>
      </c>
      <c r="C128" s="227"/>
      <c r="D128" s="228"/>
      <c r="E128" s="189" t="s">
        <v>156</v>
      </c>
      <c r="F128" s="190">
        <f>+F129+F132</f>
        <v>824000</v>
      </c>
      <c r="G128" s="190">
        <f>+G129+G132</f>
        <v>824000</v>
      </c>
      <c r="H128" s="191">
        <f>+H129+H132</f>
        <v>454717.1</v>
      </c>
      <c r="I128" s="192">
        <f t="shared" ref="I128:I133" si="22">IFERROR(H128/G128*100,0)</f>
        <v>55.184114077669896</v>
      </c>
    </row>
    <row r="129" spans="2:9" ht="30" customHeight="1" x14ac:dyDescent="0.25">
      <c r="B129" s="232">
        <v>3</v>
      </c>
      <c r="C129" s="232"/>
      <c r="D129" s="232"/>
      <c r="E129" s="133" t="s">
        <v>4</v>
      </c>
      <c r="F129" s="134">
        <f>SUM(F130:F131)</f>
        <v>819000</v>
      </c>
      <c r="G129" s="134">
        <f>SUM(G130:G131)</f>
        <v>819000</v>
      </c>
      <c r="H129" s="156">
        <f>SUM(H130:H131)</f>
        <v>454717.1</v>
      </c>
      <c r="I129" s="135">
        <f t="shared" si="22"/>
        <v>55.521013431013429</v>
      </c>
    </row>
    <row r="130" spans="2:9" ht="30" customHeight="1" x14ac:dyDescent="0.25">
      <c r="B130" s="219">
        <v>31</v>
      </c>
      <c r="C130" s="220"/>
      <c r="D130" s="221"/>
      <c r="E130" s="133" t="s">
        <v>5</v>
      </c>
      <c r="F130" s="134">
        <v>819000</v>
      </c>
      <c r="G130" s="136">
        <v>819000</v>
      </c>
      <c r="H130" s="156">
        <v>454717.1</v>
      </c>
      <c r="I130" s="135">
        <f t="shared" si="22"/>
        <v>55.521013431013429</v>
      </c>
    </row>
    <row r="131" spans="2:9" ht="30" customHeight="1" x14ac:dyDescent="0.25">
      <c r="B131" s="219">
        <v>32</v>
      </c>
      <c r="C131" s="220"/>
      <c r="D131" s="221"/>
      <c r="E131" s="133" t="s">
        <v>15</v>
      </c>
      <c r="F131" s="134">
        <v>0</v>
      </c>
      <c r="G131" s="136">
        <v>0</v>
      </c>
      <c r="H131" s="156">
        <v>0</v>
      </c>
      <c r="I131" s="135">
        <f t="shared" si="22"/>
        <v>0</v>
      </c>
    </row>
    <row r="132" spans="2:9" ht="30" customHeight="1" x14ac:dyDescent="0.25">
      <c r="B132" s="232">
        <v>4</v>
      </c>
      <c r="C132" s="232"/>
      <c r="D132" s="232"/>
      <c r="E132" s="133" t="s">
        <v>6</v>
      </c>
      <c r="F132" s="134">
        <f>+F133</f>
        <v>5000</v>
      </c>
      <c r="G132" s="134">
        <f>+G133</f>
        <v>5000</v>
      </c>
      <c r="H132" s="156">
        <f>+H133</f>
        <v>0</v>
      </c>
      <c r="I132" s="135">
        <f t="shared" si="22"/>
        <v>0</v>
      </c>
    </row>
    <row r="133" spans="2:9" ht="30" customHeight="1" x14ac:dyDescent="0.25">
      <c r="B133" s="219">
        <v>42</v>
      </c>
      <c r="C133" s="220"/>
      <c r="D133" s="221"/>
      <c r="E133" s="133" t="s">
        <v>108</v>
      </c>
      <c r="F133" s="134">
        <v>5000</v>
      </c>
      <c r="G133" s="134">
        <v>5000</v>
      </c>
      <c r="H133" s="156"/>
      <c r="I133" s="135">
        <f t="shared" si="22"/>
        <v>0</v>
      </c>
    </row>
    <row r="134" spans="2:9" ht="30" customHeight="1" x14ac:dyDescent="0.25">
      <c r="B134" s="226">
        <v>561</v>
      </c>
      <c r="C134" s="227"/>
      <c r="D134" s="228"/>
      <c r="E134" s="189" t="s">
        <v>160</v>
      </c>
      <c r="F134" s="190">
        <f>+F135+F138</f>
        <v>4673937</v>
      </c>
      <c r="G134" s="190">
        <f>+G135+G138</f>
        <v>4673937</v>
      </c>
      <c r="H134" s="191">
        <f>+H135+H138</f>
        <v>2576730.14</v>
      </c>
      <c r="I134" s="192">
        <f t="shared" si="21"/>
        <v>55.129757632591115</v>
      </c>
    </row>
    <row r="135" spans="2:9" ht="30" customHeight="1" x14ac:dyDescent="0.25">
      <c r="B135" s="232">
        <v>3</v>
      </c>
      <c r="C135" s="232"/>
      <c r="D135" s="232"/>
      <c r="E135" s="133" t="s">
        <v>4</v>
      </c>
      <c r="F135" s="134">
        <f>SUM(F136:F137)</f>
        <v>4645937</v>
      </c>
      <c r="G135" s="134">
        <f>SUM(G136:G137)</f>
        <v>4645937</v>
      </c>
      <c r="H135" s="156">
        <f>SUM(H136:H137)</f>
        <v>2576730.14</v>
      </c>
      <c r="I135" s="135">
        <f t="shared" si="21"/>
        <v>55.462012076358334</v>
      </c>
    </row>
    <row r="136" spans="2:9" ht="30" customHeight="1" x14ac:dyDescent="0.25">
      <c r="B136" s="219">
        <v>31</v>
      </c>
      <c r="C136" s="220"/>
      <c r="D136" s="221"/>
      <c r="E136" s="133" t="s">
        <v>5</v>
      </c>
      <c r="F136" s="134">
        <v>4645937</v>
      </c>
      <c r="G136" s="134">
        <v>4645937</v>
      </c>
      <c r="H136" s="156">
        <v>2576730.14</v>
      </c>
      <c r="I136" s="135">
        <f t="shared" si="21"/>
        <v>55.462012076358334</v>
      </c>
    </row>
    <row r="137" spans="2:9" ht="30" customHeight="1" x14ac:dyDescent="0.25">
      <c r="B137" s="219">
        <v>32</v>
      </c>
      <c r="C137" s="220"/>
      <c r="D137" s="221"/>
      <c r="E137" s="133" t="s">
        <v>15</v>
      </c>
      <c r="F137" s="134">
        <v>0</v>
      </c>
      <c r="G137" s="134">
        <v>0</v>
      </c>
      <c r="H137" s="156">
        <v>0</v>
      </c>
      <c r="I137" s="135">
        <f t="shared" si="21"/>
        <v>0</v>
      </c>
    </row>
    <row r="138" spans="2:9" ht="30" customHeight="1" x14ac:dyDescent="0.25">
      <c r="B138" s="232">
        <v>4</v>
      </c>
      <c r="C138" s="232"/>
      <c r="D138" s="232"/>
      <c r="E138" s="133" t="s">
        <v>6</v>
      </c>
      <c r="F138" s="134">
        <f>+F139</f>
        <v>28000</v>
      </c>
      <c r="G138" s="134">
        <f>+G139</f>
        <v>28000</v>
      </c>
      <c r="H138" s="156">
        <f>+H139</f>
        <v>0</v>
      </c>
      <c r="I138" s="135">
        <f t="shared" si="21"/>
        <v>0</v>
      </c>
    </row>
    <row r="139" spans="2:9" ht="30" customHeight="1" x14ac:dyDescent="0.25">
      <c r="B139" s="219">
        <v>42</v>
      </c>
      <c r="C139" s="220"/>
      <c r="D139" s="221"/>
      <c r="E139" s="133" t="s">
        <v>108</v>
      </c>
      <c r="F139" s="134">
        <v>28000</v>
      </c>
      <c r="G139" s="134">
        <v>28000</v>
      </c>
      <c r="H139" s="156">
        <v>0</v>
      </c>
      <c r="I139" s="135">
        <f t="shared" si="21"/>
        <v>0</v>
      </c>
    </row>
    <row r="140" spans="2:9" ht="30" customHeight="1" x14ac:dyDescent="0.25">
      <c r="B140" s="240" t="s">
        <v>210</v>
      </c>
      <c r="C140" s="241"/>
      <c r="D140" s="242"/>
      <c r="E140" s="143" t="s">
        <v>240</v>
      </c>
      <c r="F140" s="168">
        <f>+F141+F147</f>
        <v>141450</v>
      </c>
      <c r="G140" s="168">
        <f>+G141+G147</f>
        <v>141450</v>
      </c>
      <c r="H140" s="158">
        <f>+H141+H147</f>
        <v>0</v>
      </c>
      <c r="I140" s="144">
        <f t="shared" si="21"/>
        <v>0</v>
      </c>
    </row>
    <row r="141" spans="2:9" ht="30" customHeight="1" x14ac:dyDescent="0.25">
      <c r="B141" s="226">
        <v>12</v>
      </c>
      <c r="C141" s="227"/>
      <c r="D141" s="228"/>
      <c r="E141" s="189" t="s">
        <v>156</v>
      </c>
      <c r="F141" s="190">
        <f>+F142+F145</f>
        <v>20450</v>
      </c>
      <c r="G141" s="190">
        <f>+G142+G145</f>
        <v>20450</v>
      </c>
      <c r="H141" s="191">
        <f>+H142+H145</f>
        <v>0</v>
      </c>
      <c r="I141" s="192">
        <f t="shared" si="21"/>
        <v>0</v>
      </c>
    </row>
    <row r="142" spans="2:9" ht="30" customHeight="1" x14ac:dyDescent="0.25">
      <c r="B142" s="232">
        <v>3</v>
      </c>
      <c r="C142" s="232"/>
      <c r="D142" s="232"/>
      <c r="E142" s="133" t="s">
        <v>4</v>
      </c>
      <c r="F142" s="134">
        <f>SUM(F143:F144)</f>
        <v>7650</v>
      </c>
      <c r="G142" s="134">
        <f>SUM(G143:G144)</f>
        <v>7650</v>
      </c>
      <c r="H142" s="156">
        <f>SUM(H143:H144)</f>
        <v>0</v>
      </c>
      <c r="I142" s="135">
        <f t="shared" si="21"/>
        <v>0</v>
      </c>
    </row>
    <row r="143" spans="2:9" ht="30" customHeight="1" x14ac:dyDescent="0.25">
      <c r="B143" s="219">
        <v>31</v>
      </c>
      <c r="C143" s="220"/>
      <c r="D143" s="221"/>
      <c r="E143" s="133" t="s">
        <v>5</v>
      </c>
      <c r="F143" s="134">
        <v>0</v>
      </c>
      <c r="G143" s="134">
        <v>0</v>
      </c>
      <c r="H143" s="156"/>
      <c r="I143" s="135">
        <f t="shared" si="21"/>
        <v>0</v>
      </c>
    </row>
    <row r="144" spans="2:9" ht="30" customHeight="1" x14ac:dyDescent="0.25">
      <c r="B144" s="219">
        <v>32</v>
      </c>
      <c r="C144" s="220"/>
      <c r="D144" s="221"/>
      <c r="E144" s="133" t="s">
        <v>15</v>
      </c>
      <c r="F144" s="134">
        <v>7650</v>
      </c>
      <c r="G144" s="134">
        <v>7650</v>
      </c>
      <c r="H144" s="156"/>
      <c r="I144" s="135">
        <f t="shared" ref="I144:I150" si="23">IFERROR(H144/G144*100,0)</f>
        <v>0</v>
      </c>
    </row>
    <row r="145" spans="2:9" ht="30" customHeight="1" x14ac:dyDescent="0.25">
      <c r="B145" s="232">
        <v>4</v>
      </c>
      <c r="C145" s="232"/>
      <c r="D145" s="232"/>
      <c r="E145" s="133" t="s">
        <v>6</v>
      </c>
      <c r="F145" s="134">
        <f>SUM(F146)</f>
        <v>12800</v>
      </c>
      <c r="G145" s="134">
        <f>SUM(G146)</f>
        <v>12800</v>
      </c>
      <c r="H145" s="197">
        <f>SUM(H146)</f>
        <v>0</v>
      </c>
      <c r="I145" s="135">
        <f t="shared" si="23"/>
        <v>0</v>
      </c>
    </row>
    <row r="146" spans="2:9" ht="30" customHeight="1" x14ac:dyDescent="0.25">
      <c r="B146" s="219">
        <v>42</v>
      </c>
      <c r="C146" s="220"/>
      <c r="D146" s="221"/>
      <c r="E146" s="133" t="s">
        <v>108</v>
      </c>
      <c r="F146" s="134">
        <v>12800</v>
      </c>
      <c r="G146" s="134">
        <v>12800</v>
      </c>
      <c r="H146" s="156"/>
      <c r="I146" s="135">
        <f t="shared" si="23"/>
        <v>0</v>
      </c>
    </row>
    <row r="147" spans="2:9" ht="30" customHeight="1" x14ac:dyDescent="0.25">
      <c r="B147" s="226">
        <v>561</v>
      </c>
      <c r="C147" s="227"/>
      <c r="D147" s="228"/>
      <c r="E147" s="189" t="s">
        <v>160</v>
      </c>
      <c r="F147" s="190">
        <f>+F148+F151</f>
        <v>121000</v>
      </c>
      <c r="G147" s="190">
        <f>+G148+G151</f>
        <v>121000</v>
      </c>
      <c r="H147" s="191">
        <f>+H148</f>
        <v>0</v>
      </c>
      <c r="I147" s="192">
        <f t="shared" si="23"/>
        <v>0</v>
      </c>
    </row>
    <row r="148" spans="2:9" ht="30" customHeight="1" x14ac:dyDescent="0.25">
      <c r="B148" s="232">
        <v>3</v>
      </c>
      <c r="C148" s="232"/>
      <c r="D148" s="232"/>
      <c r="E148" s="133" t="s">
        <v>4</v>
      </c>
      <c r="F148" s="134">
        <f>SUM(F149:F150)</f>
        <v>49000</v>
      </c>
      <c r="G148" s="134">
        <f>SUM(G149:G150)</f>
        <v>49000</v>
      </c>
      <c r="H148" s="156">
        <f>SUM(H149:H150)</f>
        <v>0</v>
      </c>
      <c r="I148" s="135">
        <f t="shared" si="23"/>
        <v>0</v>
      </c>
    </row>
    <row r="149" spans="2:9" ht="30" customHeight="1" x14ac:dyDescent="0.25">
      <c r="B149" s="219">
        <v>31</v>
      </c>
      <c r="C149" s="220"/>
      <c r="D149" s="221"/>
      <c r="E149" s="133" t="s">
        <v>5</v>
      </c>
      <c r="F149" s="134"/>
      <c r="G149" s="134"/>
      <c r="H149" s="156"/>
      <c r="I149" s="135">
        <f t="shared" si="23"/>
        <v>0</v>
      </c>
    </row>
    <row r="150" spans="2:9" ht="30" customHeight="1" x14ac:dyDescent="0.25">
      <c r="B150" s="219">
        <v>32</v>
      </c>
      <c r="C150" s="220"/>
      <c r="D150" s="221"/>
      <c r="E150" s="133" t="s">
        <v>15</v>
      </c>
      <c r="F150" s="134">
        <v>49000</v>
      </c>
      <c r="G150" s="134">
        <v>49000</v>
      </c>
      <c r="H150" s="156"/>
      <c r="I150" s="135">
        <f t="shared" si="23"/>
        <v>0</v>
      </c>
    </row>
    <row r="151" spans="2:9" ht="30" customHeight="1" x14ac:dyDescent="0.25">
      <c r="B151" s="232">
        <v>4</v>
      </c>
      <c r="C151" s="232"/>
      <c r="D151" s="232"/>
      <c r="E151" s="133" t="s">
        <v>6</v>
      </c>
      <c r="F151" s="134">
        <f>SUM(F152)</f>
        <v>72000</v>
      </c>
      <c r="G151" s="134">
        <f>SUM(G152)</f>
        <v>72000</v>
      </c>
      <c r="H151" s="197">
        <f>SUM(H152)</f>
        <v>0</v>
      </c>
      <c r="I151" s="135">
        <f t="shared" ref="I151:I152" si="24">IFERROR(H151/G151*100,0)</f>
        <v>0</v>
      </c>
    </row>
    <row r="152" spans="2:9" ht="30" customHeight="1" x14ac:dyDescent="0.25">
      <c r="B152" s="219">
        <v>42</v>
      </c>
      <c r="C152" s="220"/>
      <c r="D152" s="221"/>
      <c r="E152" s="133" t="s">
        <v>108</v>
      </c>
      <c r="F152" s="134">
        <v>72000</v>
      </c>
      <c r="G152" s="134">
        <v>72000</v>
      </c>
      <c r="H152" s="156"/>
      <c r="I152" s="135">
        <f t="shared" si="24"/>
        <v>0</v>
      </c>
    </row>
    <row r="153" spans="2:9" ht="47.25" x14ac:dyDescent="0.25">
      <c r="B153" s="229" t="s">
        <v>184</v>
      </c>
      <c r="C153" s="230"/>
      <c r="D153" s="231"/>
      <c r="E153" s="139" t="s">
        <v>185</v>
      </c>
      <c r="F153" s="166">
        <f t="shared" ref="F153:H154" si="25">+F154</f>
        <v>19993</v>
      </c>
      <c r="G153" s="166">
        <f t="shared" si="25"/>
        <v>19993</v>
      </c>
      <c r="H153" s="154">
        <f t="shared" si="25"/>
        <v>0</v>
      </c>
      <c r="I153" s="140">
        <f t="shared" ref="I153:I163" si="26">IFERROR(H153/G153*100,0)</f>
        <v>0</v>
      </c>
    </row>
    <row r="154" spans="2:9" ht="30" customHeight="1" x14ac:dyDescent="0.25">
      <c r="B154" s="243">
        <v>51</v>
      </c>
      <c r="C154" s="244"/>
      <c r="D154" s="245"/>
      <c r="E154" s="141" t="s">
        <v>158</v>
      </c>
      <c r="F154" s="167">
        <f t="shared" si="25"/>
        <v>19993</v>
      </c>
      <c r="G154" s="167">
        <f t="shared" si="25"/>
        <v>19993</v>
      </c>
      <c r="H154" s="155">
        <f t="shared" si="25"/>
        <v>0</v>
      </c>
      <c r="I154" s="142">
        <f t="shared" si="26"/>
        <v>0</v>
      </c>
    </row>
    <row r="155" spans="2:9" ht="30" customHeight="1" x14ac:dyDescent="0.25">
      <c r="B155" s="232">
        <v>3</v>
      </c>
      <c r="C155" s="232"/>
      <c r="D155" s="232"/>
      <c r="E155" s="133" t="s">
        <v>4</v>
      </c>
      <c r="F155" s="136">
        <f>F156</f>
        <v>19993</v>
      </c>
      <c r="G155" s="136">
        <f t="shared" ref="G155:H155" si="27">G156</f>
        <v>19993</v>
      </c>
      <c r="H155" s="157">
        <f t="shared" si="27"/>
        <v>0</v>
      </c>
      <c r="I155" s="135">
        <f t="shared" si="26"/>
        <v>0</v>
      </c>
    </row>
    <row r="156" spans="2:9" ht="30" customHeight="1" x14ac:dyDescent="0.25">
      <c r="B156" s="219">
        <v>32</v>
      </c>
      <c r="C156" s="220"/>
      <c r="D156" s="221"/>
      <c r="E156" s="133" t="s">
        <v>15</v>
      </c>
      <c r="F156" s="134">
        <v>19993</v>
      </c>
      <c r="G156" s="136">
        <v>19993</v>
      </c>
      <c r="H156" s="156">
        <v>0</v>
      </c>
      <c r="I156" s="135">
        <f t="shared" si="26"/>
        <v>0</v>
      </c>
    </row>
    <row r="157" spans="2:9" ht="47.25" x14ac:dyDescent="0.25">
      <c r="B157" s="229" t="s">
        <v>186</v>
      </c>
      <c r="C157" s="230"/>
      <c r="D157" s="231"/>
      <c r="E157" s="139" t="s">
        <v>187</v>
      </c>
      <c r="F157" s="166">
        <f t="shared" ref="F157:H158" si="28">+F158</f>
        <v>28000</v>
      </c>
      <c r="G157" s="166">
        <f t="shared" si="28"/>
        <v>28000</v>
      </c>
      <c r="H157" s="154">
        <f t="shared" si="28"/>
        <v>0</v>
      </c>
      <c r="I157" s="140">
        <f t="shared" si="26"/>
        <v>0</v>
      </c>
    </row>
    <row r="158" spans="2:9" ht="30" customHeight="1" x14ac:dyDescent="0.25">
      <c r="B158" s="243">
        <v>11</v>
      </c>
      <c r="C158" s="244"/>
      <c r="D158" s="245"/>
      <c r="E158" s="141" t="s">
        <v>155</v>
      </c>
      <c r="F158" s="167">
        <f t="shared" si="28"/>
        <v>28000</v>
      </c>
      <c r="G158" s="167">
        <f t="shared" si="28"/>
        <v>28000</v>
      </c>
      <c r="H158" s="155">
        <f t="shared" si="28"/>
        <v>0</v>
      </c>
      <c r="I158" s="142">
        <f t="shared" si="26"/>
        <v>0</v>
      </c>
    </row>
    <row r="159" spans="2:9" ht="30" customHeight="1" x14ac:dyDescent="0.25">
      <c r="B159" s="232">
        <v>3</v>
      </c>
      <c r="C159" s="232"/>
      <c r="D159" s="232"/>
      <c r="E159" s="133" t="s">
        <v>4</v>
      </c>
      <c r="F159" s="134">
        <f>SUM(F160:F163)</f>
        <v>28000</v>
      </c>
      <c r="G159" s="134">
        <f>SUM(G160:G163)</f>
        <v>28000</v>
      </c>
      <c r="H159" s="156">
        <f>SUM(H160:H163)</f>
        <v>0</v>
      </c>
      <c r="I159" s="135">
        <f t="shared" si="26"/>
        <v>0</v>
      </c>
    </row>
    <row r="160" spans="2:9" ht="30" customHeight="1" x14ac:dyDescent="0.25">
      <c r="B160" s="219">
        <v>35</v>
      </c>
      <c r="C160" s="220"/>
      <c r="D160" s="221"/>
      <c r="E160" s="133" t="s">
        <v>121</v>
      </c>
      <c r="F160" s="134">
        <v>8000</v>
      </c>
      <c r="G160" s="136">
        <v>8000</v>
      </c>
      <c r="H160" s="156">
        <v>0</v>
      </c>
      <c r="I160" s="135">
        <f t="shared" si="26"/>
        <v>0</v>
      </c>
    </row>
    <row r="161" spans="2:10" ht="30" customHeight="1" x14ac:dyDescent="0.25">
      <c r="B161" s="219">
        <v>36</v>
      </c>
      <c r="C161" s="220"/>
      <c r="D161" s="221"/>
      <c r="E161" s="133" t="s">
        <v>128</v>
      </c>
      <c r="F161" s="134">
        <v>10000</v>
      </c>
      <c r="G161" s="136">
        <v>10000</v>
      </c>
      <c r="H161" s="156">
        <v>0</v>
      </c>
      <c r="I161" s="135">
        <f t="shared" si="26"/>
        <v>0</v>
      </c>
    </row>
    <row r="162" spans="2:10" ht="30" customHeight="1" x14ac:dyDescent="0.25">
      <c r="B162" s="219">
        <v>37</v>
      </c>
      <c r="C162" s="220"/>
      <c r="D162" s="221"/>
      <c r="E162" s="133" t="s">
        <v>135</v>
      </c>
      <c r="F162" s="134">
        <v>9000</v>
      </c>
      <c r="G162" s="134">
        <v>9000</v>
      </c>
      <c r="H162" s="156">
        <v>0</v>
      </c>
      <c r="I162" s="135">
        <f t="shared" si="26"/>
        <v>0</v>
      </c>
    </row>
    <row r="163" spans="2:10" ht="30" customHeight="1" x14ac:dyDescent="0.25">
      <c r="B163" s="219">
        <v>38</v>
      </c>
      <c r="C163" s="220"/>
      <c r="D163" s="221"/>
      <c r="E163" s="133" t="s">
        <v>140</v>
      </c>
      <c r="F163" s="134">
        <v>1000</v>
      </c>
      <c r="G163" s="134">
        <v>1000</v>
      </c>
      <c r="H163" s="156">
        <v>0</v>
      </c>
      <c r="I163" s="135">
        <f t="shared" si="26"/>
        <v>0</v>
      </c>
    </row>
    <row r="164" spans="2:10" ht="63" x14ac:dyDescent="0.25">
      <c r="B164" s="229" t="s">
        <v>189</v>
      </c>
      <c r="C164" s="230"/>
      <c r="D164" s="231"/>
      <c r="E164" s="139" t="s">
        <v>190</v>
      </c>
      <c r="F164" s="166">
        <f>+F165+F167</f>
        <v>6958000</v>
      </c>
      <c r="G164" s="166">
        <f t="shared" ref="G164:H164" si="29">+G165+G167</f>
        <v>6958000</v>
      </c>
      <c r="H164" s="188">
        <f t="shared" si="29"/>
        <v>13812319.58</v>
      </c>
      <c r="I164" s="140">
        <f t="shared" ref="I164:I180" si="30">IFERROR(H164/G164*100,0)</f>
        <v>198.50991060649613</v>
      </c>
    </row>
    <row r="165" spans="2:10" ht="30" customHeight="1" x14ac:dyDescent="0.25">
      <c r="B165" s="243">
        <v>11</v>
      </c>
      <c r="C165" s="244"/>
      <c r="D165" s="245"/>
      <c r="E165" s="141" t="s">
        <v>155</v>
      </c>
      <c r="F165" s="167">
        <f>+F166</f>
        <v>600000</v>
      </c>
      <c r="G165" s="167">
        <f t="shared" ref="G165:H165" si="31">+G166</f>
        <v>600000</v>
      </c>
      <c r="H165" s="193">
        <f t="shared" si="31"/>
        <v>594600.55999999994</v>
      </c>
      <c r="I165" s="142">
        <f t="shared" si="30"/>
        <v>99.100093333333334</v>
      </c>
    </row>
    <row r="166" spans="2:10" ht="30" customHeight="1" x14ac:dyDescent="0.25">
      <c r="B166" s="219">
        <v>35</v>
      </c>
      <c r="C166" s="220"/>
      <c r="D166" s="221"/>
      <c r="E166" s="133" t="s">
        <v>121</v>
      </c>
      <c r="F166" s="134">
        <v>600000</v>
      </c>
      <c r="G166" s="134">
        <v>600000</v>
      </c>
      <c r="H166" s="156">
        <v>594600.55999999994</v>
      </c>
      <c r="I166" s="135">
        <f t="shared" si="30"/>
        <v>99.100093333333334</v>
      </c>
    </row>
    <row r="167" spans="2:10" ht="30" customHeight="1" x14ac:dyDescent="0.25">
      <c r="B167" s="243">
        <v>581</v>
      </c>
      <c r="C167" s="244"/>
      <c r="D167" s="245"/>
      <c r="E167" s="141" t="s">
        <v>191</v>
      </c>
      <c r="F167" s="167">
        <f>+F168+F173</f>
        <v>6358000</v>
      </c>
      <c r="G167" s="167">
        <f>+G168+G173</f>
        <v>6358000</v>
      </c>
      <c r="H167" s="155">
        <f>+H168+H173</f>
        <v>13217719.02</v>
      </c>
      <c r="I167" s="142">
        <f t="shared" si="30"/>
        <v>207.89114532871972</v>
      </c>
    </row>
    <row r="168" spans="2:10" ht="30" customHeight="1" x14ac:dyDescent="0.25">
      <c r="B168" s="232">
        <v>3</v>
      </c>
      <c r="C168" s="232"/>
      <c r="D168" s="232"/>
      <c r="E168" s="133" t="s">
        <v>4</v>
      </c>
      <c r="F168" s="136">
        <f>SUM(F169:F172)</f>
        <v>5858000</v>
      </c>
      <c r="G168" s="136">
        <f>SUM(G169:G172)</f>
        <v>5858000</v>
      </c>
      <c r="H168" s="157">
        <f>SUM(H169:H172)</f>
        <v>11993101.18</v>
      </c>
      <c r="I168" s="135">
        <f t="shared" si="30"/>
        <v>204.73030351655854</v>
      </c>
    </row>
    <row r="169" spans="2:10" ht="30" customHeight="1" x14ac:dyDescent="0.25">
      <c r="B169" s="219">
        <v>32</v>
      </c>
      <c r="C169" s="220"/>
      <c r="D169" s="221"/>
      <c r="E169" s="133" t="s">
        <v>15</v>
      </c>
      <c r="F169" s="134">
        <v>168000</v>
      </c>
      <c r="G169" s="134">
        <v>168000</v>
      </c>
      <c r="H169" s="156">
        <v>1050249.1800000002</v>
      </c>
      <c r="I169" s="135">
        <f t="shared" si="30"/>
        <v>625.14832142857153</v>
      </c>
    </row>
    <row r="170" spans="2:10" ht="30" customHeight="1" x14ac:dyDescent="0.25">
      <c r="B170" s="219">
        <v>35</v>
      </c>
      <c r="C170" s="220"/>
      <c r="D170" s="221"/>
      <c r="E170" s="133" t="s">
        <v>121</v>
      </c>
      <c r="F170" s="134">
        <v>80000</v>
      </c>
      <c r="G170" s="134">
        <v>80000</v>
      </c>
      <c r="H170" s="156">
        <v>1677779.44</v>
      </c>
      <c r="I170" s="135">
        <f t="shared" si="30"/>
        <v>2097.2242999999999</v>
      </c>
    </row>
    <row r="171" spans="2:10" ht="30" customHeight="1" x14ac:dyDescent="0.25">
      <c r="B171" s="219">
        <v>37</v>
      </c>
      <c r="C171" s="220"/>
      <c r="D171" s="221"/>
      <c r="E171" s="133" t="s">
        <v>135</v>
      </c>
      <c r="F171" s="134">
        <v>5610000</v>
      </c>
      <c r="G171" s="134">
        <v>5610000</v>
      </c>
      <c r="H171" s="156">
        <v>9265072.5600000005</v>
      </c>
      <c r="I171" s="135">
        <f t="shared" si="30"/>
        <v>165.15280855614972</v>
      </c>
    </row>
    <row r="172" spans="2:10" ht="30" customHeight="1" x14ac:dyDescent="0.25">
      <c r="B172" s="219">
        <v>38</v>
      </c>
      <c r="C172" s="220"/>
      <c r="D172" s="221"/>
      <c r="E172" s="133" t="s">
        <v>140</v>
      </c>
      <c r="F172" s="134"/>
      <c r="G172" s="134"/>
      <c r="H172" s="156"/>
      <c r="I172" s="135">
        <f t="shared" si="30"/>
        <v>0</v>
      </c>
    </row>
    <row r="173" spans="2:10" ht="30" customHeight="1" x14ac:dyDescent="0.25">
      <c r="B173" s="232">
        <v>4</v>
      </c>
      <c r="C173" s="232"/>
      <c r="D173" s="232"/>
      <c r="E173" s="133" t="s">
        <v>6</v>
      </c>
      <c r="F173" s="136">
        <f>SUM(F174:F175)</f>
        <v>500000</v>
      </c>
      <c r="G173" s="136">
        <f>SUM(G174:G175)</f>
        <v>500000</v>
      </c>
      <c r="H173" s="157">
        <f>SUM(H174:H175)</f>
        <v>1224617.8400000001</v>
      </c>
      <c r="I173" s="135">
        <f t="shared" si="30"/>
        <v>244.92356800000002</v>
      </c>
    </row>
    <row r="174" spans="2:10" ht="30" customHeight="1" x14ac:dyDescent="0.25">
      <c r="B174" s="219">
        <v>41</v>
      </c>
      <c r="C174" s="220"/>
      <c r="D174" s="221"/>
      <c r="E174" s="133" t="s">
        <v>7</v>
      </c>
      <c r="F174" s="134"/>
      <c r="G174" s="136">
        <v>0</v>
      </c>
      <c r="H174" s="156">
        <v>0</v>
      </c>
      <c r="I174" s="135">
        <f t="shared" si="30"/>
        <v>0</v>
      </c>
    </row>
    <row r="175" spans="2:10" ht="30" customHeight="1" x14ac:dyDescent="0.25">
      <c r="B175" s="219">
        <v>42</v>
      </c>
      <c r="C175" s="220"/>
      <c r="D175" s="221"/>
      <c r="E175" s="133" t="s">
        <v>108</v>
      </c>
      <c r="F175" s="134">
        <v>500000</v>
      </c>
      <c r="G175" s="134">
        <v>500000</v>
      </c>
      <c r="H175" s="156">
        <v>1224617.8400000001</v>
      </c>
      <c r="I175" s="135">
        <f t="shared" si="30"/>
        <v>244.92356800000002</v>
      </c>
    </row>
    <row r="176" spans="2:10" ht="30" customHeight="1" x14ac:dyDescent="0.25">
      <c r="B176" s="237">
        <v>4011</v>
      </c>
      <c r="C176" s="238"/>
      <c r="D176" s="239"/>
      <c r="E176" s="137" t="s">
        <v>192</v>
      </c>
      <c r="F176" s="169">
        <f>+F177</f>
        <v>145000000</v>
      </c>
      <c r="G176" s="169">
        <f>+G177</f>
        <v>145000000</v>
      </c>
      <c r="H176" s="153">
        <f>+H177</f>
        <v>96510630.230000004</v>
      </c>
      <c r="I176" s="138">
        <f t="shared" si="30"/>
        <v>66.559055331034486</v>
      </c>
      <c r="J176" s="48"/>
    </row>
    <row r="177" spans="2:9" x14ac:dyDescent="0.25">
      <c r="B177" s="246" t="s">
        <v>193</v>
      </c>
      <c r="C177" s="247"/>
      <c r="D177" s="248"/>
      <c r="E177" s="145" t="s">
        <v>194</v>
      </c>
      <c r="F177" s="170">
        <f t="shared" ref="F177:H179" si="32">+F178</f>
        <v>145000000</v>
      </c>
      <c r="G177" s="170">
        <f t="shared" si="32"/>
        <v>145000000</v>
      </c>
      <c r="H177" s="159">
        <f t="shared" si="32"/>
        <v>96510630.230000004</v>
      </c>
      <c r="I177" s="146">
        <f t="shared" si="30"/>
        <v>66.559055331034486</v>
      </c>
    </row>
    <row r="178" spans="2:9" ht="30" customHeight="1" x14ac:dyDescent="0.25">
      <c r="B178" s="243">
        <v>11</v>
      </c>
      <c r="C178" s="244"/>
      <c r="D178" s="245"/>
      <c r="E178" s="141" t="s">
        <v>155</v>
      </c>
      <c r="F178" s="167">
        <f t="shared" si="32"/>
        <v>145000000</v>
      </c>
      <c r="G178" s="167">
        <f t="shared" si="32"/>
        <v>145000000</v>
      </c>
      <c r="H178" s="155">
        <f t="shared" si="32"/>
        <v>96510630.230000004</v>
      </c>
      <c r="I178" s="142">
        <f t="shared" si="30"/>
        <v>66.559055331034486</v>
      </c>
    </row>
    <row r="179" spans="2:9" ht="30" customHeight="1" x14ac:dyDescent="0.25">
      <c r="B179" s="232">
        <v>3</v>
      </c>
      <c r="C179" s="232"/>
      <c r="D179" s="232"/>
      <c r="E179" s="133" t="s">
        <v>4</v>
      </c>
      <c r="F179" s="134">
        <f t="shared" si="32"/>
        <v>145000000</v>
      </c>
      <c r="G179" s="134">
        <f t="shared" si="32"/>
        <v>145000000</v>
      </c>
      <c r="H179" s="156">
        <f t="shared" si="32"/>
        <v>96510630.230000004</v>
      </c>
      <c r="I179" s="135">
        <f t="shared" si="30"/>
        <v>66.559055331034486</v>
      </c>
    </row>
    <row r="180" spans="2:9" ht="30" customHeight="1" x14ac:dyDescent="0.25">
      <c r="B180" s="219">
        <v>37</v>
      </c>
      <c r="C180" s="220"/>
      <c r="D180" s="221"/>
      <c r="E180" s="133" t="s">
        <v>135</v>
      </c>
      <c r="F180" s="134">
        <v>145000000</v>
      </c>
      <c r="G180" s="134">
        <v>145000000</v>
      </c>
      <c r="H180" s="156">
        <v>96510630.230000004</v>
      </c>
      <c r="I180" s="135">
        <f t="shared" si="30"/>
        <v>66.559055331034486</v>
      </c>
    </row>
    <row r="183" spans="2:9" x14ac:dyDescent="0.25">
      <c r="B183" s="75"/>
      <c r="C183" s="75"/>
      <c r="D183" s="75"/>
      <c r="E183" s="75"/>
      <c r="F183" s="172"/>
      <c r="G183" s="172"/>
      <c r="I183" s="75"/>
    </row>
    <row r="184" spans="2:9" x14ac:dyDescent="0.25">
      <c r="B184" s="75"/>
      <c r="C184" s="75"/>
      <c r="D184" s="75"/>
      <c r="E184" s="75"/>
      <c r="F184" s="172"/>
      <c r="G184" s="172"/>
      <c r="I184" s="75"/>
    </row>
    <row r="185" spans="2:9" x14ac:dyDescent="0.25">
      <c r="B185" s="75"/>
      <c r="C185" s="75"/>
      <c r="D185" s="75"/>
      <c r="E185" s="75"/>
      <c r="F185" s="172"/>
      <c r="G185" s="172"/>
      <c r="H185" s="161"/>
      <c r="I185" s="75"/>
    </row>
  </sheetData>
  <mergeCells count="177">
    <mergeCell ref="B151:D151"/>
    <mergeCell ref="B152:D152"/>
    <mergeCell ref="B119:D119"/>
    <mergeCell ref="B120:D120"/>
    <mergeCell ref="B143:D143"/>
    <mergeCell ref="B34:D34"/>
    <mergeCell ref="B35:D35"/>
    <mergeCell ref="B36:D36"/>
    <mergeCell ref="B136:D136"/>
    <mergeCell ref="B137:D137"/>
    <mergeCell ref="B138:D138"/>
    <mergeCell ref="B139:D139"/>
    <mergeCell ref="B140:D140"/>
    <mergeCell ref="B128:D128"/>
    <mergeCell ref="B129:D129"/>
    <mergeCell ref="B130:D130"/>
    <mergeCell ref="B131:D131"/>
    <mergeCell ref="B132:D132"/>
    <mergeCell ref="B133:D133"/>
    <mergeCell ref="B111:D111"/>
    <mergeCell ref="B112:D112"/>
    <mergeCell ref="B113:D113"/>
    <mergeCell ref="B114:D114"/>
    <mergeCell ref="B94:D94"/>
    <mergeCell ref="B180:D180"/>
    <mergeCell ref="B165:D165"/>
    <mergeCell ref="B166:D166"/>
    <mergeCell ref="B164:D164"/>
    <mergeCell ref="B115:D115"/>
    <mergeCell ref="B116:D116"/>
    <mergeCell ref="B117:D117"/>
    <mergeCell ref="B118:D118"/>
    <mergeCell ref="B121:D121"/>
    <mergeCell ref="B122:D122"/>
    <mergeCell ref="B123:D123"/>
    <mergeCell ref="B124:D124"/>
    <mergeCell ref="B125:D125"/>
    <mergeCell ref="B149:D149"/>
    <mergeCell ref="B141:D141"/>
    <mergeCell ref="B142:D142"/>
    <mergeCell ref="B144:D144"/>
    <mergeCell ref="B147:D147"/>
    <mergeCell ref="B148:D148"/>
    <mergeCell ref="B150:D150"/>
    <mergeCell ref="B126:D126"/>
    <mergeCell ref="B127:D127"/>
    <mergeCell ref="B134:D134"/>
    <mergeCell ref="B135:D135"/>
    <mergeCell ref="B167:D167"/>
    <mergeCell ref="B168:D168"/>
    <mergeCell ref="B169:D169"/>
    <mergeCell ref="B175:D175"/>
    <mergeCell ref="B176:D176"/>
    <mergeCell ref="B177:D177"/>
    <mergeCell ref="B178:D178"/>
    <mergeCell ref="B179:D179"/>
    <mergeCell ref="B170:D170"/>
    <mergeCell ref="B171:D171"/>
    <mergeCell ref="B172:D172"/>
    <mergeCell ref="B173:D173"/>
    <mergeCell ref="B174:D174"/>
    <mergeCell ref="B153:D153"/>
    <mergeCell ref="B154:D154"/>
    <mergeCell ref="B155:D155"/>
    <mergeCell ref="B156:D156"/>
    <mergeCell ref="B160:D160"/>
    <mergeCell ref="B161:D161"/>
    <mergeCell ref="B162:D162"/>
    <mergeCell ref="B163:D163"/>
    <mergeCell ref="B157:D157"/>
    <mergeCell ref="B158:D158"/>
    <mergeCell ref="B159:D159"/>
    <mergeCell ref="B110:D110"/>
    <mergeCell ref="B90:D90"/>
    <mergeCell ref="B91:D91"/>
    <mergeCell ref="B92:D92"/>
    <mergeCell ref="B93:D93"/>
    <mergeCell ref="B100:D100"/>
    <mergeCell ref="B101:D101"/>
    <mergeCell ref="B102:D102"/>
    <mergeCell ref="B103:D103"/>
    <mergeCell ref="B104:D104"/>
    <mergeCell ref="B98:D98"/>
    <mergeCell ref="B95:D95"/>
    <mergeCell ref="B96:D96"/>
    <mergeCell ref="B97:D97"/>
    <mergeCell ref="B99:D99"/>
    <mergeCell ref="B105:D105"/>
    <mergeCell ref="B106:D106"/>
    <mergeCell ref="B107:D107"/>
    <mergeCell ref="B108:D108"/>
    <mergeCell ref="B109:D109"/>
    <mergeCell ref="B75:D75"/>
    <mergeCell ref="B76:D76"/>
    <mergeCell ref="B77:D77"/>
    <mergeCell ref="B87:D87"/>
    <mergeCell ref="B88:D88"/>
    <mergeCell ref="B89:D89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65:D65"/>
    <mergeCell ref="B69:D69"/>
    <mergeCell ref="B72:D72"/>
    <mergeCell ref="B73:D73"/>
    <mergeCell ref="B74:D74"/>
    <mergeCell ref="B66:D66"/>
    <mergeCell ref="B67:D67"/>
    <mergeCell ref="B68:D68"/>
    <mergeCell ref="B70:D70"/>
    <mergeCell ref="B71:D71"/>
    <mergeCell ref="B48:D48"/>
    <mergeCell ref="B60:D60"/>
    <mergeCell ref="B61:D61"/>
    <mergeCell ref="B63:D63"/>
    <mergeCell ref="B64:D64"/>
    <mergeCell ref="B54:D54"/>
    <mergeCell ref="B55:D55"/>
    <mergeCell ref="B56:D56"/>
    <mergeCell ref="B57:D57"/>
    <mergeCell ref="B59:D59"/>
    <mergeCell ref="B58:D58"/>
    <mergeCell ref="B62:D62"/>
    <mergeCell ref="B2:H2"/>
    <mergeCell ref="B11:D11"/>
    <mergeCell ref="B8:D8"/>
    <mergeCell ref="B9:D9"/>
    <mergeCell ref="B10:D10"/>
    <mergeCell ref="B29:D29"/>
    <mergeCell ref="B32:D32"/>
    <mergeCell ref="B33:D33"/>
    <mergeCell ref="B145:D145"/>
    <mergeCell ref="B23:D23"/>
    <mergeCell ref="B24:D24"/>
    <mergeCell ref="B25:D25"/>
    <mergeCell ref="B37:D37"/>
    <mergeCell ref="B40:D40"/>
    <mergeCell ref="B42:D42"/>
    <mergeCell ref="B41:D41"/>
    <mergeCell ref="B38:D38"/>
    <mergeCell ref="B39:D39"/>
    <mergeCell ref="B30:D30"/>
    <mergeCell ref="B31:D31"/>
    <mergeCell ref="B49:D49"/>
    <mergeCell ref="B50:D50"/>
    <mergeCell ref="B51:D51"/>
    <mergeCell ref="B52:D52"/>
    <mergeCell ref="B146:D146"/>
    <mergeCell ref="B4:H4"/>
    <mergeCell ref="B6:E6"/>
    <mergeCell ref="B7:E7"/>
    <mergeCell ref="B22:D22"/>
    <mergeCell ref="B26:D26"/>
    <mergeCell ref="B43:D4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7:D27"/>
    <mergeCell ref="B28:D28"/>
    <mergeCell ref="B53:D53"/>
    <mergeCell ref="B44:D44"/>
    <mergeCell ref="B45:D45"/>
    <mergeCell ref="B46:D46"/>
    <mergeCell ref="B47:D47"/>
  </mergeCells>
  <pageMargins left="0.51181102362204722" right="0.51181102362204722" top="0.55118110236220474" bottom="0.55118110236220474" header="0.31496062992125984" footer="0.31496062992125984"/>
  <pageSetup paperSize="9" scale="85" fitToHeight="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H20"/>
  <sheetViews>
    <sheetView tabSelected="1" workbookViewId="0">
      <selection activeCell="K15" sqref="K15"/>
    </sheetView>
  </sheetViews>
  <sheetFormatPr defaultRowHeight="15" x14ac:dyDescent="0.25"/>
  <cols>
    <col min="2" max="2" width="41.85546875" bestFit="1" customWidth="1"/>
    <col min="3" max="3" width="15.42578125" bestFit="1" customWidth="1"/>
    <col min="4" max="4" width="16" customWidth="1"/>
    <col min="5" max="5" width="16.5703125" bestFit="1" customWidth="1"/>
    <col min="6" max="6" width="15.42578125" bestFit="1" customWidth="1"/>
    <col min="7" max="7" width="10.85546875" bestFit="1" customWidth="1"/>
    <col min="8" max="8" width="11.28515625" customWidth="1"/>
  </cols>
  <sheetData>
    <row r="2" spans="2:8" ht="15.75" x14ac:dyDescent="0.25">
      <c r="B2" s="198" t="s">
        <v>222</v>
      </c>
      <c r="C2" s="198"/>
      <c r="D2" s="198"/>
      <c r="E2" s="198"/>
      <c r="F2" s="198"/>
      <c r="G2" s="198"/>
      <c r="H2" s="198"/>
    </row>
    <row r="3" spans="2:8" ht="15.75" x14ac:dyDescent="0.25">
      <c r="B3" s="147"/>
      <c r="C3" s="147"/>
      <c r="D3" s="147"/>
      <c r="E3" s="147"/>
      <c r="F3" s="39"/>
      <c r="G3" s="39"/>
      <c r="H3" s="39"/>
    </row>
    <row r="4" spans="2:8" ht="63" x14ac:dyDescent="0.25">
      <c r="B4" s="51" t="s">
        <v>8</v>
      </c>
      <c r="C4" s="28" t="s">
        <v>227</v>
      </c>
      <c r="D4" s="51" t="s">
        <v>230</v>
      </c>
      <c r="E4" s="51" t="s">
        <v>231</v>
      </c>
      <c r="F4" s="28" t="s">
        <v>232</v>
      </c>
      <c r="G4" s="51" t="s">
        <v>30</v>
      </c>
      <c r="H4" s="51" t="s">
        <v>30</v>
      </c>
    </row>
    <row r="5" spans="2:8" ht="15.75" x14ac:dyDescent="0.25">
      <c r="B5" s="51">
        <v>1</v>
      </c>
      <c r="C5" s="51">
        <v>2</v>
      </c>
      <c r="D5" s="51">
        <v>3</v>
      </c>
      <c r="E5" s="51">
        <v>4</v>
      </c>
      <c r="F5" s="58" t="s">
        <v>207</v>
      </c>
      <c r="G5" s="51" t="s">
        <v>209</v>
      </c>
      <c r="H5" s="51" t="s">
        <v>224</v>
      </c>
    </row>
    <row r="6" spans="2:8" s="37" customFormat="1" ht="15.75" x14ac:dyDescent="0.25">
      <c r="B6" s="59" t="s">
        <v>218</v>
      </c>
      <c r="C6" s="60">
        <f>C8+C10+C12+C14+C16+C18</f>
        <v>71827007.760000005</v>
      </c>
      <c r="D6" s="61">
        <f>D8+D10+D12+D14+D16+D18</f>
        <v>102020000</v>
      </c>
      <c r="E6" s="61">
        <f>E8+E10+E12+E14+E16+E18</f>
        <v>102020000</v>
      </c>
      <c r="F6" s="60">
        <f>F8+F10+F12+F14+F16+F18</f>
        <v>63891576.879999995</v>
      </c>
      <c r="G6" s="85">
        <f t="shared" ref="G6:G18" si="0">IFERROR(F6/C6*100,0)</f>
        <v>88.952023580718901</v>
      </c>
      <c r="H6" s="85">
        <f t="shared" ref="H6:H18" si="1">IFERROR(F6/E6*100,0)</f>
        <v>62.626521152715156</v>
      </c>
    </row>
    <row r="7" spans="2:8" s="37" customFormat="1" ht="31.5" x14ac:dyDescent="0.25">
      <c r="B7" s="59" t="s">
        <v>214</v>
      </c>
      <c r="C7" s="60">
        <f>C8</f>
        <v>-737994.86999999988</v>
      </c>
      <c r="D7" s="61">
        <f t="shared" ref="D7:F7" si="2">D8</f>
        <v>0</v>
      </c>
      <c r="E7" s="61">
        <f t="shared" si="2"/>
        <v>0</v>
      </c>
      <c r="F7" s="60">
        <f t="shared" si="2"/>
        <v>0</v>
      </c>
      <c r="G7" s="85">
        <f t="shared" si="0"/>
        <v>0</v>
      </c>
      <c r="H7" s="85">
        <f t="shared" si="1"/>
        <v>0</v>
      </c>
    </row>
    <row r="8" spans="2:8" s="37" customFormat="1" ht="15.75" x14ac:dyDescent="0.25">
      <c r="B8" s="96" t="s">
        <v>215</v>
      </c>
      <c r="C8" s="33">
        <v>-737994.86999999988</v>
      </c>
      <c r="D8" s="12">
        <v>0</v>
      </c>
      <c r="E8" s="12">
        <v>0</v>
      </c>
      <c r="F8" s="33">
        <v>0</v>
      </c>
      <c r="G8" s="83">
        <f t="shared" si="0"/>
        <v>0</v>
      </c>
      <c r="H8" s="83">
        <f t="shared" si="1"/>
        <v>0</v>
      </c>
    </row>
    <row r="9" spans="2:8" s="37" customFormat="1" ht="15.75" x14ac:dyDescent="0.25">
      <c r="B9" s="59" t="s">
        <v>225</v>
      </c>
      <c r="C9" s="60">
        <f>C10</f>
        <v>-81459.39</v>
      </c>
      <c r="D9" s="61">
        <f t="shared" ref="D9:F9" si="3">D10</f>
        <v>0</v>
      </c>
      <c r="E9" s="61">
        <f t="shared" si="3"/>
        <v>0</v>
      </c>
      <c r="F9" s="60">
        <f t="shared" si="3"/>
        <v>0</v>
      </c>
      <c r="G9" s="85">
        <f t="shared" ref="G9:G10" si="4">IFERROR(F9/C9*100,0)</f>
        <v>0</v>
      </c>
      <c r="H9" s="85">
        <f t="shared" ref="H9:H10" si="5">IFERROR(F9/E9*100,0)</f>
        <v>0</v>
      </c>
    </row>
    <row r="10" spans="2:8" s="37" customFormat="1" ht="15.75" x14ac:dyDescent="0.25">
      <c r="B10" s="96" t="s">
        <v>215</v>
      </c>
      <c r="C10" s="33">
        <v>-81459.39</v>
      </c>
      <c r="D10" s="12">
        <v>0</v>
      </c>
      <c r="E10" s="12">
        <v>0</v>
      </c>
      <c r="F10" s="33">
        <v>0</v>
      </c>
      <c r="G10" s="83">
        <f t="shared" si="4"/>
        <v>0</v>
      </c>
      <c r="H10" s="83">
        <f t="shared" si="5"/>
        <v>0</v>
      </c>
    </row>
    <row r="11" spans="2:8" s="37" customFormat="1" ht="31.5" x14ac:dyDescent="0.25">
      <c r="B11" s="59" t="s">
        <v>216</v>
      </c>
      <c r="C11" s="60">
        <f>+C12</f>
        <v>57923391.170000002</v>
      </c>
      <c r="D11" s="61">
        <f t="shared" ref="D11:F11" si="6">+D12</f>
        <v>95662000</v>
      </c>
      <c r="E11" s="61">
        <f t="shared" si="6"/>
        <v>95662000</v>
      </c>
      <c r="F11" s="60">
        <f t="shared" si="6"/>
        <v>50398013.509999998</v>
      </c>
      <c r="G11" s="85">
        <f t="shared" si="0"/>
        <v>87.008050619975464</v>
      </c>
      <c r="H11" s="85">
        <f t="shared" si="1"/>
        <v>52.68342028182559</v>
      </c>
    </row>
    <row r="12" spans="2:8" s="37" customFormat="1" ht="15.75" x14ac:dyDescent="0.25">
      <c r="B12" s="96" t="s">
        <v>215</v>
      </c>
      <c r="C12" s="33">
        <v>57923391.170000002</v>
      </c>
      <c r="D12" s="12">
        <v>95662000</v>
      </c>
      <c r="E12" s="12">
        <v>95662000</v>
      </c>
      <c r="F12" s="33">
        <v>50398013.509999998</v>
      </c>
      <c r="G12" s="83">
        <f t="shared" si="0"/>
        <v>87.008050619975464</v>
      </c>
      <c r="H12" s="83">
        <f t="shared" si="1"/>
        <v>52.68342028182559</v>
      </c>
    </row>
    <row r="13" spans="2:8" s="37" customFormat="1" ht="31.5" x14ac:dyDescent="0.25">
      <c r="B13" s="59" t="s">
        <v>226</v>
      </c>
      <c r="C13" s="60">
        <f>C14</f>
        <v>-96.12</v>
      </c>
      <c r="D13" s="61">
        <f t="shared" ref="D13:F13" si="7">D14</f>
        <v>0</v>
      </c>
      <c r="E13" s="61">
        <f t="shared" si="7"/>
        <v>0</v>
      </c>
      <c r="F13" s="60">
        <f t="shared" si="7"/>
        <v>0</v>
      </c>
      <c r="G13" s="85">
        <f t="shared" ref="G13:G14" si="8">IFERROR(F13/C13*100,0)</f>
        <v>0</v>
      </c>
      <c r="H13" s="85">
        <f t="shared" ref="H13:H14" si="9">IFERROR(F13/E13*100,0)</f>
        <v>0</v>
      </c>
    </row>
    <row r="14" spans="2:8" s="37" customFormat="1" ht="15.75" x14ac:dyDescent="0.25">
      <c r="B14" s="96" t="s">
        <v>215</v>
      </c>
      <c r="C14" s="33">
        <v>-96.12</v>
      </c>
      <c r="D14" s="12">
        <v>0</v>
      </c>
      <c r="E14" s="12">
        <v>0</v>
      </c>
      <c r="F14" s="33">
        <v>0</v>
      </c>
      <c r="G14" s="83">
        <f t="shared" si="8"/>
        <v>0</v>
      </c>
      <c r="H14" s="83">
        <f t="shared" si="9"/>
        <v>0</v>
      </c>
    </row>
    <row r="15" spans="2:8" s="37" customFormat="1" ht="63" x14ac:dyDescent="0.25">
      <c r="B15" s="59" t="s">
        <v>188</v>
      </c>
      <c r="C15" s="60">
        <f>C16</f>
        <v>-11801.97</v>
      </c>
      <c r="D15" s="61">
        <f t="shared" ref="D15" si="10">D16</f>
        <v>0</v>
      </c>
      <c r="E15" s="61">
        <f t="shared" ref="E15" si="11">E16</f>
        <v>0</v>
      </c>
      <c r="F15" s="60">
        <f t="shared" ref="F15" si="12">F16</f>
        <v>0</v>
      </c>
      <c r="G15" s="85">
        <f t="shared" ref="G15:G16" si="13">IFERROR(F15/C15*100,0)</f>
        <v>0</v>
      </c>
      <c r="H15" s="85">
        <f t="shared" ref="H15:H16" si="14">IFERROR(F15/E15*100,0)</f>
        <v>0</v>
      </c>
    </row>
    <row r="16" spans="2:8" s="37" customFormat="1" ht="15.75" x14ac:dyDescent="0.25">
      <c r="B16" s="96" t="s">
        <v>215</v>
      </c>
      <c r="C16" s="33">
        <v>-11801.97</v>
      </c>
      <c r="D16" s="12">
        <v>0</v>
      </c>
      <c r="E16" s="12">
        <v>0</v>
      </c>
      <c r="F16" s="33">
        <v>0</v>
      </c>
      <c r="G16" s="83">
        <f t="shared" si="13"/>
        <v>0</v>
      </c>
      <c r="H16" s="83">
        <f t="shared" si="14"/>
        <v>0</v>
      </c>
    </row>
    <row r="17" spans="2:8" s="37" customFormat="1" ht="31.5" x14ac:dyDescent="0.25">
      <c r="B17" s="59" t="s">
        <v>217</v>
      </c>
      <c r="C17" s="60">
        <f>C18</f>
        <v>14734968.940000001</v>
      </c>
      <c r="D17" s="61">
        <f>D18</f>
        <v>6358000</v>
      </c>
      <c r="E17" s="61">
        <f>E18</f>
        <v>6358000</v>
      </c>
      <c r="F17" s="60">
        <f>F18</f>
        <v>13493563.369999999</v>
      </c>
      <c r="G17" s="85">
        <f t="shared" si="0"/>
        <v>91.575105620819841</v>
      </c>
      <c r="H17" s="85">
        <f t="shared" si="1"/>
        <v>212.22968496382509</v>
      </c>
    </row>
    <row r="18" spans="2:8" s="37" customFormat="1" ht="15.75" x14ac:dyDescent="0.25">
      <c r="B18" s="96" t="s">
        <v>195</v>
      </c>
      <c r="C18" s="33">
        <v>14734968.940000001</v>
      </c>
      <c r="D18" s="12">
        <v>6358000</v>
      </c>
      <c r="E18" s="12">
        <v>6358000</v>
      </c>
      <c r="F18" s="33">
        <v>13493563.369999999</v>
      </c>
      <c r="G18" s="83">
        <f t="shared" si="0"/>
        <v>91.575105620819841</v>
      </c>
      <c r="H18" s="83">
        <f t="shared" si="1"/>
        <v>212.22968496382509</v>
      </c>
    </row>
    <row r="20" spans="2:8" x14ac:dyDescent="0.25">
      <c r="F20" s="182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Izvješta o korištenju sr. EU</vt:lpstr>
      <vt:lpstr>' Račun prihoda i rashoda'!Print_Area</vt:lpstr>
      <vt:lpstr>'POSEBNI DIO'!Print_Area</vt:lpstr>
      <vt:lpstr>'Račun fin prema izvorima f'!Print_Area</vt:lpstr>
      <vt:lpstr>'Rashodi prema izvorima finan'!Print_Area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Dragan Marinčić</cp:lastModifiedBy>
  <cp:lastPrinted>2025-06-24T07:33:29Z</cp:lastPrinted>
  <dcterms:created xsi:type="dcterms:W3CDTF">2022-08-12T12:51:27Z</dcterms:created>
  <dcterms:modified xsi:type="dcterms:W3CDTF">2026-07-31T07:36:19Z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