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ro računalo podaci\D - disk\HD 22.09.2020\HD  22.9\HZZ\HD 1.4.2020\2025\Financijski plan 2026_2028\Upravno vijeće\"/>
    </mc:Choice>
  </mc:AlternateContent>
  <bookViews>
    <workbookView xWindow="0" yWindow="0" windowWidth="28800" windowHeight="12300" tabRatio="801" activeTab="6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financiranja-izvori'!$A$1:$F$31</definedName>
    <definedName name="_xlnm.Print_Area" localSheetId="1">' Račun prihoda i rashoda-ekonom'!$A$1:$H$34</definedName>
    <definedName name="_xlnm.Print_Area" localSheetId="2">' Račun prihoda i rashoda-izvori'!$A$1:$F$34</definedName>
    <definedName name="_xlnm.Print_Area" localSheetId="3">' Račun rashoda-funkcija'!$A$1:$F$12</definedName>
    <definedName name="_xlnm.Print_Area" localSheetId="6">'POSEBNI DIO'!$A$1:$G$173</definedName>
    <definedName name="_xlnm.Print_Area" localSheetId="0">SAŽETAK!$A$1:$J$28</definedName>
    <definedName name="_xlnm.Print_Titles" localSheetId="6">'POSEBNI DIO'!$1:$14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" l="1"/>
  <c r="F12" i="7"/>
  <c r="E12" i="7"/>
  <c r="D12" i="7"/>
  <c r="G16" i="7" l="1"/>
  <c r="F16" i="7"/>
  <c r="D16" i="7"/>
  <c r="G30" i="7"/>
  <c r="F30" i="7"/>
  <c r="E30" i="7"/>
  <c r="D30" i="7"/>
  <c r="C30" i="7"/>
  <c r="C24" i="9"/>
  <c r="E12" i="3"/>
  <c r="G24" i="1"/>
  <c r="C33" i="9" l="1"/>
  <c r="D33" i="9"/>
  <c r="E33" i="9"/>
  <c r="F33" i="9"/>
  <c r="C28" i="9"/>
  <c r="D28" i="9"/>
  <c r="E28" i="9"/>
  <c r="F28" i="9"/>
  <c r="C29" i="9"/>
  <c r="D29" i="9"/>
  <c r="E29" i="9"/>
  <c r="F29" i="9"/>
  <c r="D30" i="9"/>
  <c r="E30" i="9"/>
  <c r="F30" i="9"/>
  <c r="D31" i="9"/>
  <c r="E31" i="9"/>
  <c r="F31" i="9"/>
  <c r="C26" i="9"/>
  <c r="D26" i="9"/>
  <c r="E26" i="9"/>
  <c r="F26" i="9"/>
  <c r="E23" i="9"/>
  <c r="F23" i="9"/>
  <c r="D24" i="9"/>
  <c r="E24" i="9"/>
  <c r="F24" i="9"/>
  <c r="B33" i="9"/>
  <c r="B31" i="9"/>
  <c r="B30" i="9"/>
  <c r="B29" i="9"/>
  <c r="B28" i="9"/>
  <c r="B26" i="9"/>
  <c r="B24" i="9"/>
  <c r="B23" i="9"/>
  <c r="D158" i="7"/>
  <c r="C158" i="7"/>
  <c r="G133" i="7" l="1"/>
  <c r="F133" i="7"/>
  <c r="L86" i="7"/>
  <c r="L83" i="7"/>
  <c r="D26" i="7"/>
  <c r="G137" i="7" l="1"/>
  <c r="F137" i="7"/>
  <c r="E137" i="7"/>
  <c r="D137" i="7"/>
  <c r="D9" i="7" s="1"/>
  <c r="C137" i="7"/>
  <c r="E158" i="7" l="1"/>
  <c r="F26" i="7" l="1"/>
  <c r="F9" i="7" s="1"/>
  <c r="G26" i="7"/>
  <c r="G9" i="7" s="1"/>
  <c r="E26" i="7"/>
  <c r="E9" i="7" s="1"/>
  <c r="H25" i="1" l="1"/>
  <c r="G130" i="7" l="1"/>
  <c r="L76" i="7" s="1"/>
  <c r="E130" i="7"/>
  <c r="D130" i="7"/>
  <c r="C130" i="7"/>
  <c r="F132" i="7"/>
  <c r="F130" i="7" s="1"/>
  <c r="C26" i="7" l="1"/>
  <c r="C9" i="7" s="1"/>
  <c r="D32" i="7"/>
  <c r="D13" i="7" s="1"/>
  <c r="E32" i="7"/>
  <c r="E13" i="7" s="1"/>
  <c r="F32" i="7"/>
  <c r="F13" i="7" s="1"/>
  <c r="G32" i="7"/>
  <c r="G13" i="7" s="1"/>
  <c r="C32" i="7"/>
  <c r="C13" i="7" s="1"/>
  <c r="J24" i="1"/>
  <c r="I24" i="1"/>
  <c r="J26" i="1" l="1"/>
  <c r="I26" i="1"/>
  <c r="H26" i="1"/>
  <c r="G26" i="1"/>
  <c r="F26" i="1" l="1"/>
  <c r="E133" i="7" l="1"/>
  <c r="D133" i="7"/>
  <c r="C133" i="7"/>
  <c r="G126" i="7"/>
  <c r="F126" i="7"/>
  <c r="E126" i="7"/>
  <c r="D126" i="7"/>
  <c r="C126" i="7"/>
  <c r="G123" i="7"/>
  <c r="F123" i="7"/>
  <c r="E123" i="7"/>
  <c r="D123" i="7"/>
  <c r="C123" i="7"/>
  <c r="F28" i="7"/>
  <c r="F10" i="7" s="1"/>
  <c r="G28" i="7"/>
  <c r="G10" i="7" s="1"/>
  <c r="E28" i="7"/>
  <c r="E10" i="7" s="1"/>
  <c r="D129" i="7" l="1"/>
  <c r="C129" i="7"/>
  <c r="E122" i="7"/>
  <c r="E129" i="7"/>
  <c r="F122" i="7"/>
  <c r="G129" i="7"/>
  <c r="F129" i="7"/>
  <c r="C122" i="7"/>
  <c r="G122" i="7"/>
  <c r="D122" i="7"/>
  <c r="G110" i="7" l="1"/>
  <c r="F110" i="7"/>
  <c r="E110" i="7"/>
  <c r="D110" i="7"/>
  <c r="C110" i="7"/>
  <c r="G118" i="7" l="1"/>
  <c r="F118" i="7"/>
  <c r="E118" i="7"/>
  <c r="D118" i="7"/>
  <c r="C118" i="7"/>
  <c r="G114" i="7"/>
  <c r="F114" i="7"/>
  <c r="E114" i="7"/>
  <c r="D114" i="7"/>
  <c r="C114" i="7"/>
  <c r="G101" i="7"/>
  <c r="F101" i="7"/>
  <c r="E101" i="7"/>
  <c r="D101" i="7"/>
  <c r="C101" i="7"/>
  <c r="G93" i="7"/>
  <c r="F93" i="7"/>
  <c r="E93" i="7"/>
  <c r="D93" i="7"/>
  <c r="C93" i="7"/>
  <c r="C76" i="7"/>
  <c r="C7" i="7" s="1"/>
  <c r="D109" i="7" l="1"/>
  <c r="G109" i="7"/>
  <c r="F109" i="7"/>
  <c r="C109" i="7"/>
  <c r="G92" i="7"/>
  <c r="E109" i="7"/>
  <c r="F92" i="7"/>
  <c r="D92" i="7"/>
  <c r="E92" i="7"/>
  <c r="C92" i="7"/>
  <c r="F17" i="9" l="1"/>
  <c r="E17" i="9"/>
  <c r="C17" i="9"/>
  <c r="D17" i="9"/>
  <c r="B17" i="9"/>
  <c r="G15" i="3" l="1"/>
  <c r="H15" i="3"/>
  <c r="E15" i="3"/>
  <c r="G10" i="1" s="1"/>
  <c r="F15" i="3"/>
  <c r="D15" i="3"/>
  <c r="C17" i="12"/>
  <c r="B17" i="12"/>
  <c r="F17" i="12"/>
  <c r="E17" i="12"/>
  <c r="D17" i="12"/>
  <c r="F27" i="12"/>
  <c r="E27" i="12"/>
  <c r="D27" i="12"/>
  <c r="C27" i="12"/>
  <c r="B27" i="12"/>
  <c r="C14" i="12"/>
  <c r="D14" i="12"/>
  <c r="E14" i="12"/>
  <c r="F14" i="12"/>
  <c r="B14" i="12"/>
  <c r="C23" i="12"/>
  <c r="D23" i="12"/>
  <c r="E23" i="12"/>
  <c r="F23" i="12"/>
  <c r="B23" i="12"/>
  <c r="C10" i="12"/>
  <c r="D10" i="12"/>
  <c r="E10" i="12"/>
  <c r="F10" i="12"/>
  <c r="B10" i="12"/>
  <c r="D28" i="7" l="1"/>
  <c r="D10" i="7" s="1"/>
  <c r="C28" i="7"/>
  <c r="C10" i="7" s="1"/>
  <c r="F20" i="12" l="1"/>
  <c r="D20" i="12"/>
  <c r="E20" i="12"/>
  <c r="C20" i="12"/>
  <c r="B20" i="12"/>
  <c r="E30" i="3" l="1"/>
  <c r="G13" i="1" s="1"/>
  <c r="D30" i="3"/>
  <c r="H30" i="3" l="1"/>
  <c r="J13" i="1" s="1"/>
  <c r="G30" i="3"/>
  <c r="I13" i="1" s="1"/>
  <c r="F30" i="3"/>
  <c r="H13" i="1" s="1"/>
  <c r="D21" i="3"/>
  <c r="F21" i="3"/>
  <c r="H12" i="1" s="1"/>
  <c r="H21" i="3"/>
  <c r="J12" i="1" s="1"/>
  <c r="E21" i="3"/>
  <c r="G21" i="3"/>
  <c r="I12" i="1" s="1"/>
  <c r="G12" i="1" l="1"/>
  <c r="G14" i="1" s="1"/>
  <c r="E20" i="3"/>
  <c r="D20" i="3"/>
  <c r="F14" i="1"/>
  <c r="F20" i="3"/>
  <c r="H14" i="1"/>
  <c r="H20" i="3"/>
  <c r="J14" i="1"/>
  <c r="G20" i="3"/>
  <c r="I14" i="1"/>
  <c r="D160" i="7" l="1"/>
  <c r="C31" i="9" s="1"/>
  <c r="E160" i="7"/>
  <c r="F160" i="7"/>
  <c r="G160" i="7"/>
  <c r="G158" i="7" l="1"/>
  <c r="G157" i="7" s="1"/>
  <c r="E157" i="7"/>
  <c r="F158" i="7"/>
  <c r="F157" i="7" s="1"/>
  <c r="D172" i="7"/>
  <c r="D171" i="7" s="1"/>
  <c r="E172" i="7"/>
  <c r="F172" i="7"/>
  <c r="F171" i="7" s="1"/>
  <c r="G172" i="7"/>
  <c r="G171" i="7" s="1"/>
  <c r="D169" i="7"/>
  <c r="D168" i="7" s="1"/>
  <c r="E169" i="7"/>
  <c r="F169" i="7"/>
  <c r="F168" i="7" s="1"/>
  <c r="G169" i="7"/>
  <c r="G168" i="7" s="1"/>
  <c r="D157" i="7"/>
  <c r="D153" i="7"/>
  <c r="D152" i="7" s="1"/>
  <c r="E153" i="7"/>
  <c r="E152" i="7" s="1"/>
  <c r="F153" i="7"/>
  <c r="F152" i="7" s="1"/>
  <c r="G153" i="7"/>
  <c r="G152" i="7" s="1"/>
  <c r="D147" i="7"/>
  <c r="E147" i="7"/>
  <c r="F147" i="7"/>
  <c r="F146" i="7" s="1"/>
  <c r="G147" i="7"/>
  <c r="G146" i="7" s="1"/>
  <c r="D141" i="7"/>
  <c r="D140" i="7" s="1"/>
  <c r="E141" i="7"/>
  <c r="F141" i="7"/>
  <c r="F140" i="7" s="1"/>
  <c r="G141" i="7"/>
  <c r="G140" i="7" s="1"/>
  <c r="D84" i="7"/>
  <c r="E84" i="7"/>
  <c r="F84" i="7"/>
  <c r="G84" i="7"/>
  <c r="D76" i="7"/>
  <c r="D7" i="7" s="1"/>
  <c r="E76" i="7"/>
  <c r="E7" i="7" s="1"/>
  <c r="F76" i="7"/>
  <c r="F7" i="7" s="1"/>
  <c r="G76" i="7"/>
  <c r="G7" i="7" s="1"/>
  <c r="D70" i="7"/>
  <c r="D69" i="7" s="1"/>
  <c r="E70" i="7"/>
  <c r="F70" i="7"/>
  <c r="F69" i="7" s="1"/>
  <c r="G70" i="7"/>
  <c r="G69" i="7" s="1"/>
  <c r="D64" i="7"/>
  <c r="E64" i="7"/>
  <c r="E63" i="7" s="1"/>
  <c r="F64" i="7"/>
  <c r="F63" i="7" s="1"/>
  <c r="G64" i="7"/>
  <c r="G63" i="7" s="1"/>
  <c r="D54" i="7"/>
  <c r="E54" i="7"/>
  <c r="F54" i="7"/>
  <c r="G54" i="7"/>
  <c r="D11" i="7" l="1"/>
  <c r="C30" i="9" s="1"/>
  <c r="D63" i="7"/>
  <c r="E11" i="7"/>
  <c r="G11" i="7"/>
  <c r="F11" i="7"/>
  <c r="E140" i="7"/>
  <c r="F75" i="7"/>
  <c r="F74" i="7" s="1"/>
  <c r="E146" i="7"/>
  <c r="E75" i="7"/>
  <c r="E74" i="7" s="1"/>
  <c r="E69" i="7"/>
  <c r="E171" i="7"/>
  <c r="E168" i="7"/>
  <c r="D146" i="7"/>
  <c r="D75" i="7"/>
  <c r="D74" i="7" s="1"/>
  <c r="F136" i="7"/>
  <c r="E136" i="7"/>
  <c r="D136" i="7"/>
  <c r="G136" i="7"/>
  <c r="G75" i="7"/>
  <c r="G74" i="7" s="1"/>
  <c r="G167" i="7"/>
  <c r="F167" i="7"/>
  <c r="D167" i="7"/>
  <c r="E167" i="7" l="1"/>
  <c r="C136" i="7"/>
  <c r="C172" i="7"/>
  <c r="C171" i="7" s="1"/>
  <c r="C169" i="7"/>
  <c r="C168" i="7" s="1"/>
  <c r="C160" i="7"/>
  <c r="C12" i="7" s="1"/>
  <c r="C153" i="7"/>
  <c r="C152" i="7" s="1"/>
  <c r="C141" i="7"/>
  <c r="C147" i="7"/>
  <c r="C146" i="7" s="1"/>
  <c r="C84" i="7"/>
  <c r="C75" i="7" s="1"/>
  <c r="C74" i="7" s="1"/>
  <c r="C70" i="7"/>
  <c r="C69" i="7" s="1"/>
  <c r="D60" i="7"/>
  <c r="E60" i="7"/>
  <c r="F60" i="7"/>
  <c r="G60" i="7"/>
  <c r="C60" i="7"/>
  <c r="D57" i="7"/>
  <c r="E57" i="7"/>
  <c r="F57" i="7"/>
  <c r="G57" i="7"/>
  <c r="C57" i="7"/>
  <c r="C54" i="7"/>
  <c r="C64" i="7"/>
  <c r="C63" i="7" s="1"/>
  <c r="G48" i="7"/>
  <c r="G47" i="7" s="1"/>
  <c r="F48" i="7"/>
  <c r="F47" i="7" s="1"/>
  <c r="E48" i="7"/>
  <c r="D48" i="7"/>
  <c r="D47" i="7" s="1"/>
  <c r="C48" i="7"/>
  <c r="C47" i="7" s="1"/>
  <c r="D42" i="7"/>
  <c r="D41" i="7" s="1"/>
  <c r="E42" i="7"/>
  <c r="F42" i="7"/>
  <c r="F41" i="7" s="1"/>
  <c r="G42" i="7"/>
  <c r="G41" i="7" s="1"/>
  <c r="C42" i="7"/>
  <c r="C41" i="7" s="1"/>
  <c r="D39" i="7"/>
  <c r="E39" i="7"/>
  <c r="F39" i="7"/>
  <c r="G39" i="7"/>
  <c r="C39" i="7"/>
  <c r="D37" i="7"/>
  <c r="E37" i="7"/>
  <c r="F37" i="7"/>
  <c r="G37" i="7"/>
  <c r="C37" i="7"/>
  <c r="D24" i="7"/>
  <c r="E24" i="7"/>
  <c r="F24" i="7"/>
  <c r="G24" i="7"/>
  <c r="C24" i="7"/>
  <c r="C8" i="7" s="1"/>
  <c r="D17" i="7"/>
  <c r="E17" i="7"/>
  <c r="E16" i="7" s="1"/>
  <c r="F17" i="7"/>
  <c r="F6" i="7" s="1"/>
  <c r="G17" i="7"/>
  <c r="G6" i="7" s="1"/>
  <c r="C17" i="7"/>
  <c r="C6" i="7" s="1"/>
  <c r="D6" i="7" l="1"/>
  <c r="C23" i="9" s="1"/>
  <c r="E6" i="7"/>
  <c r="F8" i="7"/>
  <c r="E8" i="7"/>
  <c r="C16" i="7"/>
  <c r="C11" i="7"/>
  <c r="D8" i="7"/>
  <c r="G8" i="7"/>
  <c r="G5" i="7"/>
  <c r="C157" i="7"/>
  <c r="E47" i="7"/>
  <c r="E41" i="7"/>
  <c r="D30" i="12"/>
  <c r="D19" i="12" s="1"/>
  <c r="D32" i="9"/>
  <c r="E30" i="12"/>
  <c r="E19" i="12" s="1"/>
  <c r="E32" i="9"/>
  <c r="F30" i="12"/>
  <c r="F19" i="12" s="1"/>
  <c r="F32" i="9"/>
  <c r="C36" i="7"/>
  <c r="B32" i="9"/>
  <c r="C167" i="7"/>
  <c r="G36" i="7"/>
  <c r="D36" i="7"/>
  <c r="C140" i="7"/>
  <c r="F36" i="7"/>
  <c r="E36" i="7"/>
  <c r="G59" i="7"/>
  <c r="G56" i="7" s="1"/>
  <c r="F59" i="7"/>
  <c r="F56" i="7" s="1"/>
  <c r="E59" i="7"/>
  <c r="D59" i="7"/>
  <c r="D56" i="7" s="1"/>
  <c r="D53" i="7" s="1"/>
  <c r="C59" i="7"/>
  <c r="C56" i="7" s="1"/>
  <c r="C53" i="7" s="1"/>
  <c r="C22" i="9" l="1"/>
  <c r="E7" i="9"/>
  <c r="E22" i="9"/>
  <c r="E56" i="7"/>
  <c r="D10" i="10" s="1"/>
  <c r="C7" i="9"/>
  <c r="B10" i="9"/>
  <c r="B25" i="9"/>
  <c r="C10" i="10"/>
  <c r="F10" i="10"/>
  <c r="E10" i="10"/>
  <c r="C12" i="9"/>
  <c r="C27" i="9"/>
  <c r="C15" i="7"/>
  <c r="C5" i="7" s="1"/>
  <c r="C10" i="9"/>
  <c r="C25" i="9"/>
  <c r="F22" i="9"/>
  <c r="F7" i="9"/>
  <c r="E25" i="9"/>
  <c r="E10" i="9"/>
  <c r="B22" i="9"/>
  <c r="D25" i="9"/>
  <c r="D10" i="9"/>
  <c r="C30" i="12"/>
  <c r="C19" i="12" s="1"/>
  <c r="C32" i="9"/>
  <c r="D15" i="7"/>
  <c r="D5" i="7" s="1"/>
  <c r="F25" i="9"/>
  <c r="F10" i="9"/>
  <c r="B10" i="10"/>
  <c r="F7" i="12"/>
  <c r="F6" i="12" s="1"/>
  <c r="D7" i="12"/>
  <c r="D6" i="12" s="1"/>
  <c r="B7" i="12"/>
  <c r="B6" i="12" s="1"/>
  <c r="E7" i="12"/>
  <c r="E6" i="12" s="1"/>
  <c r="B30" i="12"/>
  <c r="B19" i="12" s="1"/>
  <c r="C7" i="12"/>
  <c r="C6" i="12" s="1"/>
  <c r="C21" i="9" l="1"/>
  <c r="C6" i="9"/>
  <c r="C7" i="10"/>
  <c r="C6" i="10" s="1"/>
  <c r="B7" i="9"/>
  <c r="B6" i="9" s="1"/>
  <c r="F33" i="12"/>
  <c r="E33" i="12"/>
  <c r="D33" i="12"/>
  <c r="C33" i="12"/>
  <c r="B33" i="12"/>
  <c r="B27" i="9"/>
  <c r="B21" i="9" s="1"/>
  <c r="B12" i="9"/>
  <c r="B7" i="10"/>
  <c r="B6" i="10" s="1"/>
  <c r="D12" i="9"/>
  <c r="D27" i="9"/>
  <c r="D22" i="9"/>
  <c r="D7" i="9"/>
  <c r="E11" i="3"/>
  <c r="G9" i="1" s="1"/>
  <c r="E53" i="7"/>
  <c r="E15" i="7" s="1"/>
  <c r="E5" i="7" s="1"/>
  <c r="D21" i="9" l="1"/>
  <c r="D6" i="9"/>
  <c r="E10" i="3"/>
  <c r="G11" i="1"/>
  <c r="G15" i="1" s="1"/>
  <c r="E27" i="9"/>
  <c r="E21" i="9" s="1"/>
  <c r="E12" i="9"/>
  <c r="E6" i="9" s="1"/>
  <c r="G11" i="3"/>
  <c r="G10" i="3" s="1"/>
  <c r="F27" i="9"/>
  <c r="F21" i="9" s="1"/>
  <c r="F12" i="9"/>
  <c r="F6" i="9" s="1"/>
  <c r="D11" i="3"/>
  <c r="D10" i="3" s="1"/>
  <c r="F53" i="7"/>
  <c r="F15" i="7" s="1"/>
  <c r="F5" i="7" s="1"/>
  <c r="G53" i="7"/>
  <c r="G15" i="7" s="1"/>
  <c r="G23" i="1" l="1"/>
  <c r="G27" i="1" s="1"/>
  <c r="E7" i="10"/>
  <c r="E6" i="10" s="1"/>
  <c r="D7" i="10"/>
  <c r="D6" i="10" s="1"/>
  <c r="F11" i="1"/>
  <c r="F15" i="1" s="1"/>
  <c r="I9" i="1"/>
  <c r="I11" i="1" s="1"/>
  <c r="I15" i="1" s="1"/>
  <c r="F7" i="10"/>
  <c r="F6" i="10" s="1"/>
  <c r="H11" i="3"/>
  <c r="H10" i="3" s="1"/>
  <c r="F11" i="3"/>
  <c r="F10" i="3" s="1"/>
  <c r="I23" i="1" l="1"/>
  <c r="I27" i="1" s="1"/>
  <c r="F23" i="1"/>
  <c r="F27" i="1" s="1"/>
  <c r="H9" i="1"/>
  <c r="H11" i="1" s="1"/>
  <c r="H15" i="1" s="1"/>
  <c r="J9" i="1"/>
  <c r="J11" i="1" s="1"/>
  <c r="J15" i="1" s="1"/>
  <c r="J23" i="1" l="1"/>
  <c r="J27" i="1" s="1"/>
  <c r="H23" i="1"/>
  <c r="H27" i="1" s="1"/>
</calcChain>
</file>

<file path=xl/sharedStrings.xml><?xml version="1.0" encoding="utf-8"?>
<sst xmlns="http://schemas.openxmlformats.org/spreadsheetml/2006/main" count="353" uniqueCount="133">
  <si>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</si>
  <si>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</si>
  <si>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</si>
  <si>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</si>
  <si>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</si>
  <si>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</si>
  <si>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</si>
  <si>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</si>
  <si>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</si>
  <si>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</si>
  <si>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</si>
  <si>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</si>
  <si>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</si>
  <si>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</si>
  <si>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</si>
  <si>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</si>
  <si>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</si>
  <si>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</si>
  <si>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</si>
  <si>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</si>
  <si>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</si>
  <si>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</si>
  <si>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</si>
  <si>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</si>
  <si>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</si>
  <si>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</si>
  <si>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</si>
  <si>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</si>
  <si>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</si>
  <si>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</si>
  <si>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</si>
  <si>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</si>
  <si>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</si>
  <si>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</si>
  <si>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</si>
  <si>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</si>
  <si>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</si>
  <si>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</si>
  <si>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</si>
  <si>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</si>
  <si>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</si>
  <si>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</si>
  <si>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</si>
  <si>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</si>
  <si>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</si>
  <si>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</si>
  <si>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</si>
  <si>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</si>
  <si>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</si>
  <si>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</si>
  <si>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</si>
  <si>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08625</t>
  </si>
  <si>
    <t>HRVATSKI ZAVOD ZA ZAPOŠLJAVANJE</t>
  </si>
  <si>
    <t>Opći prihodi i primitci</t>
  </si>
  <si>
    <t>Sredstva učešća u pomoći</t>
  </si>
  <si>
    <t>Vlastiti prihodi</t>
  </si>
  <si>
    <t>Pomoći EU</t>
  </si>
  <si>
    <t>Ostale pomoći i darovnice</t>
  </si>
  <si>
    <t>Europski socijalni fond</t>
  </si>
  <si>
    <t>Mehanizam za oporavak i otpornost</t>
  </si>
  <si>
    <t>Prihodi od prodaje ili zamjene nefinancijske imovine i naknade s naslova osiguranja</t>
  </si>
  <si>
    <t>AKTIVNA POLITIKA TRŽIŠTA RADA</t>
  </si>
  <si>
    <t>A689013</t>
  </si>
  <si>
    <t>ADMINISTRACIJA I UPRAVLJANJE HRVATSKOG ZAVODA ZA ZAPOŠLJAVANJE</t>
  </si>
  <si>
    <t>Financijski rashodi</t>
  </si>
  <si>
    <t>Rashodi za nabavu proizvedene dugotrajne imovine</t>
  </si>
  <si>
    <t>Rashodi za dodatna ulaganja na nefinancijskoj imovini</t>
  </si>
  <si>
    <t>A689016</t>
  </si>
  <si>
    <t>PROFESIONALNO USMJERAVANJE, INFORMIRANJE I ZADRŽAVANJE POSTOJEĆE ZAPOSLENOSTI</t>
  </si>
  <si>
    <t>Naknade građanima i kućanstvima na temelju osiguranja i druge naknade</t>
  </si>
  <si>
    <t>A689023</t>
  </si>
  <si>
    <t>AKTIVNA POLITIKA ZAPOŠLJAVANJA</t>
  </si>
  <si>
    <t>Subvencije</t>
  </si>
  <si>
    <t>Pomoći dane u inozemstvo i unutar općeg proračuna</t>
  </si>
  <si>
    <t>Ostali rashodi</t>
  </si>
  <si>
    <t>A689027</t>
  </si>
  <si>
    <t>AKCIJSKI PLAN ZA UKLJUČIVANJE ROMA</t>
  </si>
  <si>
    <t>A689036</t>
  </si>
  <si>
    <t>NAKNADE KORISNICIMA AKTIVNE POLITIKE ZAPOŠLJAVANJA</t>
  </si>
  <si>
    <t>K813001</t>
  </si>
  <si>
    <t>INFORMATIZACIJA HZZ</t>
  </si>
  <si>
    <t>K813002</t>
  </si>
  <si>
    <t>OBNOVA VOZNOG PARKA HRVATSKOG ZAVODA ZA ZAPOŠLJAVANJE</t>
  </si>
  <si>
    <t>T689035</t>
  </si>
  <si>
    <t>OP UČINKOVITI LJUDSKI POTENCIJALI 2014. – 2020., PRIORITETI 1, 2 I 5</t>
  </si>
  <si>
    <t>REACT-EU ZA POTPORE ZA OČUVANJE RADNIH MJESTA I SKRAĆIVANJE RADNOG VREMENA, INICIJATIVA ZA OPORAVAK OD KORONA KRIZE</t>
  </si>
  <si>
    <t>T689038</t>
  </si>
  <si>
    <t>T689039</t>
  </si>
  <si>
    <t>OP UČINKOVITI LJUDSKI POTENCIJALI 2021. – 2027., ESF+</t>
  </si>
  <si>
    <t>T813015</t>
  </si>
  <si>
    <t>RAZVOJ VJEŠTINA I ZNANJA ZA POBOLJŠANE UVJETE NA TRŽIŠTU RADA</t>
  </si>
  <si>
    <t>T813033</t>
  </si>
  <si>
    <t>OP RAZVOJ LJUDSKIH POTENCIJALA, PRIORITET 1 I 4</t>
  </si>
  <si>
    <t>T813036</t>
  </si>
  <si>
    <t>OPERATIVNI PLAN ZA UKLJUČIVANJE OSOBA S ODOBRENOM MEĐUNARODNOM ZAŠTITOM</t>
  </si>
  <si>
    <t>T813038</t>
  </si>
  <si>
    <t>POTPORE ZA OČUVANJE RADNIH MJESTA U DJELATNOSTIMA POGOĐENIMA KORONAVIRUSOM (COVID-19)</t>
  </si>
  <si>
    <t>T813039</t>
  </si>
  <si>
    <t>UNAPRJEĐENJE MJERA ZAPOŠLJAVANJA I PRAVNOG OKVIRA ZA MODERNO TRŽIŠTE RADA I GOSPODARSTVO BUDUĆNOSTI – NPOO</t>
  </si>
  <si>
    <t>MATERIJALNO PRAVNA ZAŠTITA</t>
  </si>
  <si>
    <t>A689014</t>
  </si>
  <si>
    <t>NAKNADE NEZAPOSLENIMA</t>
  </si>
  <si>
    <t>A789009</t>
  </si>
  <si>
    <t>NAKNADA DO ZAPOSLENJA</t>
  </si>
  <si>
    <t>4 Prihod za posebne namjene</t>
  </si>
  <si>
    <t>5 Pomoći</t>
  </si>
  <si>
    <t>52 Ostale pomoći i darovnice</t>
  </si>
  <si>
    <t>561 Europski socijalni fond (ESF)</t>
  </si>
  <si>
    <t>581 Mehanizam za oporavak i otpornost</t>
  </si>
  <si>
    <t>6 Donacije</t>
  </si>
  <si>
    <t>7 Prihodi od prodaje ili zamjene nefinancijske imovine i naknade s naslova osiguranja</t>
  </si>
  <si>
    <t>10 Socijalna zaštita</t>
  </si>
  <si>
    <t>105 Nezaposlenost</t>
  </si>
  <si>
    <t>Prihodi iz nadležnog proračuna i od HZZO-a temeljem ugovornih obveza</t>
  </si>
  <si>
    <t>71 Prihodi od prodaje ili zamjene nefinancijske imovine i naknade s naslova osiguranja</t>
  </si>
  <si>
    <t xml:space="preserve">51 Pomoći EU </t>
  </si>
  <si>
    <t>71 prihodi od prodaje ili zamjene nefinancijske imovine i naknade s naslova osiguranja</t>
  </si>
  <si>
    <t>IZVRŠENJE
2023.</t>
  </si>
  <si>
    <t>TEKUĆI PLAN
2024.</t>
  </si>
  <si>
    <t>PLAN 
ZA 2025.</t>
  </si>
  <si>
    <t>PROJEKCIJA 
ZA 2027.</t>
  </si>
  <si>
    <t>Projekt</t>
  </si>
  <si>
    <t>Provedba mjera aktivne politike zapošljavanja</t>
  </si>
  <si>
    <t>Provedba mjera aktivne politike zapošljavanja za mlade</t>
  </si>
  <si>
    <t>Tehnička pomoć</t>
  </si>
  <si>
    <t>IZVRŠENJE
2024.</t>
  </si>
  <si>
    <t>TEKUĆI PLAN
2025.</t>
  </si>
  <si>
    <t>PLAN 
ZA 2026.</t>
  </si>
  <si>
    <t>PROJEKCIJA 
ZA 2028.</t>
  </si>
  <si>
    <t>Pomoći</t>
  </si>
  <si>
    <t>Unapređenje usluga uz jačanje kapaciteta Hrvatskog zavoda za zapošljavanje</t>
  </si>
  <si>
    <t xml:space="preserve">Daljnja modernizacija i digitalizacija poslovanja HZZ-a </t>
  </si>
  <si>
    <t>FINANCIJSKI PLAN PRORAČUNSKOG KORISNIKA DRŽAVNOG PRORAČUNA
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</si>
</sst>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\ _k_n_-;\-* #,##0\ _k_n_-;_-* &quot;-&quot;??\ _k_n_-;_-@_-"/>
    <numFmt numFmtId="165" formatCode="_-* #,##0.0000\ _k_n_-;\-* #,##0.0000\ _k_n_-;_-* &quot;-&quot;??\ _k_n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4" fontId="23" fillId="7" borderId="6" applyNumberFormat="0" applyProtection="0">
      <alignment vertical="center"/>
    </xf>
  </cellStyleXfs>
  <cellXfs count="16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3" fontId="20" fillId="2" borderId="3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17" fillId="3" borderId="3" xfId="0" quotePrefix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3" fontId="20" fillId="2" borderId="3" xfId="0" applyNumberFormat="1" applyFont="1" applyFill="1" applyBorder="1" applyAlignment="1" applyProtection="1">
      <alignment horizontal="right" wrapText="1"/>
    </xf>
    <xf numFmtId="0" fontId="17" fillId="4" borderId="3" xfId="0" applyNumberFormat="1" applyFont="1" applyFill="1" applyBorder="1" applyAlignment="1" applyProtection="1">
      <alignment vertical="center" wrapText="1"/>
    </xf>
    <xf numFmtId="0" fontId="17" fillId="4" borderId="3" xfId="0" applyNumberFormat="1" applyFont="1" applyFill="1" applyBorder="1" applyAlignment="1" applyProtection="1">
      <alignment horizontal="left" vertical="center" wrapText="1"/>
    </xf>
    <xf numFmtId="43" fontId="17" fillId="4" borderId="4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43" fontId="22" fillId="2" borderId="4" xfId="0" applyNumberFormat="1" applyFont="1" applyFill="1" applyBorder="1" applyAlignment="1" applyProtection="1">
      <alignment horizontal="left" vertical="center" wrapText="1"/>
    </xf>
    <xf numFmtId="43" fontId="20" fillId="2" borderId="4" xfId="1" applyFont="1" applyFill="1" applyBorder="1" applyAlignment="1" applyProtection="1">
      <alignment horizontal="right"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17" fillId="5" borderId="4" xfId="0" applyFont="1" applyFill="1" applyBorder="1" applyAlignment="1">
      <alignment horizontal="left" vertical="center" wrapText="1"/>
    </xf>
    <xf numFmtId="43" fontId="17" fillId="5" borderId="4" xfId="0" applyNumberFormat="1" applyFont="1" applyFill="1" applyBorder="1" applyAlignment="1" applyProtection="1">
      <alignment horizontal="left" vertical="center" wrapText="1"/>
    </xf>
    <xf numFmtId="49" fontId="20" fillId="6" borderId="3" xfId="0" applyNumberFormat="1" applyFont="1" applyFill="1" applyBorder="1" applyAlignment="1" applyProtection="1">
      <alignment vertical="center" wrapText="1"/>
    </xf>
    <xf numFmtId="0" fontId="20" fillId="6" borderId="3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3" fontId="19" fillId="0" borderId="0" xfId="0" applyNumberFormat="1" applyFont="1"/>
    <xf numFmtId="0" fontId="19" fillId="0" borderId="0" xfId="0" applyFont="1" applyAlignment="1">
      <alignment vertical="center" wrapText="1"/>
    </xf>
    <xf numFmtId="0" fontId="20" fillId="3" borderId="4" xfId="0" applyNumberFormat="1" applyFont="1" applyFill="1" applyBorder="1" applyAlignment="1" applyProtection="1">
      <alignment horizontal="center" vertical="center" wrapText="1"/>
    </xf>
    <xf numFmtId="0" fontId="20" fillId="3" borderId="3" xfId="0" quotePrefix="1" applyFont="1" applyFill="1" applyBorder="1" applyAlignment="1">
      <alignment horizontal="center" vertical="center" wrapText="1"/>
    </xf>
    <xf numFmtId="0" fontId="20" fillId="3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/>
    <xf numFmtId="0" fontId="24" fillId="2" borderId="3" xfId="0" applyNumberFormat="1" applyFont="1" applyFill="1" applyBorder="1" applyAlignment="1" applyProtection="1">
      <alignment horizontal="left" vertical="center" wrapText="1"/>
    </xf>
    <xf numFmtId="43" fontId="24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 indent="1"/>
    </xf>
    <xf numFmtId="43" fontId="26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applyFont="1" applyFill="1" applyBorder="1" applyAlignment="1">
      <alignment horizontal="left" vertical="center" indent="1"/>
    </xf>
    <xf numFmtId="0" fontId="25" fillId="2" borderId="3" xfId="0" applyNumberFormat="1" applyFont="1" applyFill="1" applyBorder="1" applyAlignment="1" applyProtection="1">
      <alignment horizontal="left" vertical="center" wrapText="1" indent="1"/>
    </xf>
    <xf numFmtId="43" fontId="19" fillId="0" borderId="3" xfId="0" applyNumberFormat="1" applyFont="1" applyBorder="1"/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/>
    <xf numFmtId="0" fontId="24" fillId="8" borderId="3" xfId="0" applyNumberFormat="1" applyFont="1" applyFill="1" applyBorder="1" applyAlignment="1" applyProtection="1">
      <alignment horizontal="left" vertical="center" wrapText="1"/>
    </xf>
    <xf numFmtId="43" fontId="24" fillId="8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0" fillId="3" borderId="4" xfId="0" applyNumberFormat="1" applyFont="1" applyFill="1" applyBorder="1" applyAlignment="1" applyProtection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24" fillId="2" borderId="3" xfId="0" applyNumberFormat="1" applyFont="1" applyFill="1" applyBorder="1" applyAlignment="1" applyProtection="1">
      <alignment vertical="center" wrapText="1"/>
    </xf>
    <xf numFmtId="43" fontId="24" fillId="2" borderId="3" xfId="0" applyNumberFormat="1" applyFont="1" applyFill="1" applyBorder="1" applyAlignment="1" applyProtection="1">
      <alignment vertical="center" wrapText="1"/>
    </xf>
    <xf numFmtId="0" fontId="26" fillId="2" borderId="3" xfId="0" applyNumberFormat="1" applyFont="1" applyFill="1" applyBorder="1" applyAlignment="1" applyProtection="1">
      <alignment vertical="center" wrapText="1"/>
    </xf>
    <xf numFmtId="43" fontId="9" fillId="0" borderId="3" xfId="0" applyNumberFormat="1" applyFont="1" applyFill="1" applyBorder="1" applyAlignment="1" applyProtection="1">
      <alignment vertical="center"/>
    </xf>
    <xf numFmtId="43" fontId="9" fillId="0" borderId="3" xfId="0" applyNumberFormat="1" applyFont="1" applyFill="1" applyBorder="1" applyAlignment="1" applyProtection="1">
      <alignment vertical="center" wrapText="1"/>
    </xf>
    <xf numFmtId="43" fontId="28" fillId="0" borderId="3" xfId="0" applyNumberFormat="1" applyFont="1" applyFill="1" applyBorder="1" applyAlignment="1" applyProtection="1">
      <alignment vertical="center"/>
    </xf>
    <xf numFmtId="43" fontId="9" fillId="3" borderId="3" xfId="0" applyNumberFormat="1" applyFont="1" applyFill="1" applyBorder="1" applyAlignment="1" applyProtection="1">
      <alignment vertical="center" wrapText="1"/>
    </xf>
    <xf numFmtId="43" fontId="27" fillId="3" borderId="3" xfId="0" applyNumberFormat="1" applyFont="1" applyFill="1" applyBorder="1" applyAlignment="1" applyProtection="1">
      <alignment vertical="center"/>
    </xf>
    <xf numFmtId="43" fontId="27" fillId="3" borderId="3" xfId="0" applyNumberFormat="1" applyFont="1" applyFill="1" applyBorder="1" applyAlignment="1" applyProtection="1">
      <alignment vertical="center" wrapText="1"/>
    </xf>
    <xf numFmtId="43" fontId="26" fillId="2" borderId="3" xfId="1" applyFont="1" applyFill="1" applyBorder="1" applyAlignment="1" applyProtection="1">
      <alignment horizontal="center" vertical="center" wrapText="1"/>
    </xf>
    <xf numFmtId="43" fontId="24" fillId="2" borderId="4" xfId="0" applyNumberFormat="1" applyFont="1" applyFill="1" applyBorder="1" applyAlignment="1" applyProtection="1">
      <alignment horizontal="left" vertical="center" wrapText="1"/>
    </xf>
    <xf numFmtId="43" fontId="29" fillId="0" borderId="3" xfId="1" quotePrefix="1" applyFont="1" applyBorder="1" applyAlignment="1">
      <alignment horizontal="left" wrapText="1"/>
    </xf>
    <xf numFmtId="43" fontId="20" fillId="0" borderId="4" xfId="1" applyFont="1" applyFill="1" applyBorder="1" applyAlignment="1" applyProtection="1">
      <alignment horizontal="right"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17" fillId="9" borderId="4" xfId="0" applyFont="1" applyFill="1" applyBorder="1" applyAlignment="1">
      <alignment horizontal="left" vertical="center" wrapText="1"/>
    </xf>
    <xf numFmtId="43" fontId="17" fillId="9" borderId="4" xfId="0" applyNumberFormat="1" applyFont="1" applyFill="1" applyBorder="1" applyAlignment="1" applyProtection="1">
      <alignment horizontal="left" vertical="center" wrapText="1"/>
    </xf>
    <xf numFmtId="164" fontId="17" fillId="9" borderId="4" xfId="0" applyNumberFormat="1" applyFont="1" applyFill="1" applyBorder="1" applyAlignment="1" applyProtection="1">
      <alignment horizontal="left" vertical="center" wrapText="1"/>
    </xf>
    <xf numFmtId="4" fontId="20" fillId="2" borderId="4" xfId="1" applyNumberFormat="1" applyFont="1" applyFill="1" applyBorder="1" applyAlignment="1" applyProtection="1">
      <alignment horizontal="right" vertical="center" wrapText="1"/>
    </xf>
    <xf numFmtId="43" fontId="9" fillId="3" borderId="3" xfId="1" applyFont="1" applyFill="1" applyBorder="1" applyAlignment="1" applyProtection="1">
      <alignment vertical="center" wrapText="1"/>
    </xf>
    <xf numFmtId="43" fontId="19" fillId="0" borderId="3" xfId="0" applyNumberFormat="1" applyFont="1" applyFill="1" applyBorder="1"/>
    <xf numFmtId="0" fontId="19" fillId="0" borderId="3" xfId="0" applyFont="1" applyFill="1" applyBorder="1"/>
    <xf numFmtId="43" fontId="24" fillId="0" borderId="3" xfId="0" applyNumberFormat="1" applyFont="1" applyFill="1" applyBorder="1" applyAlignment="1" applyProtection="1">
      <alignment horizontal="left" vertical="center" wrapText="1"/>
    </xf>
    <xf numFmtId="164" fontId="24" fillId="2" borderId="3" xfId="0" applyNumberFormat="1" applyFont="1" applyFill="1" applyBorder="1" applyAlignment="1" applyProtection="1">
      <alignment horizontal="left" vertical="center" wrapText="1"/>
    </xf>
    <xf numFmtId="164" fontId="26" fillId="2" borderId="3" xfId="1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/>
    <xf numFmtId="164" fontId="24" fillId="2" borderId="4" xfId="0" applyNumberFormat="1" applyFont="1" applyFill="1" applyBorder="1" applyAlignment="1" applyProtection="1">
      <alignment horizontal="left" vertical="center" wrapText="1"/>
    </xf>
    <xf numFmtId="164" fontId="17" fillId="4" borderId="4" xfId="0" applyNumberFormat="1" applyFont="1" applyFill="1" applyBorder="1" applyAlignment="1" applyProtection="1">
      <alignment horizontal="left" vertical="center" wrapText="1"/>
    </xf>
    <xf numFmtId="164" fontId="17" fillId="5" borderId="4" xfId="0" applyNumberFormat="1" applyFont="1" applyFill="1" applyBorder="1" applyAlignment="1" applyProtection="1">
      <alignment horizontal="left" vertical="center" wrapText="1"/>
    </xf>
    <xf numFmtId="164" fontId="22" fillId="2" borderId="4" xfId="0" applyNumberFormat="1" applyFont="1" applyFill="1" applyBorder="1" applyAlignment="1" applyProtection="1">
      <alignment horizontal="left" vertical="center" wrapText="1"/>
    </xf>
    <xf numFmtId="164" fontId="20" fillId="0" borderId="4" xfId="1" applyNumberFormat="1" applyFont="1" applyFill="1" applyBorder="1" applyAlignment="1" applyProtection="1">
      <alignment horizontal="right" vertical="center" wrapText="1"/>
    </xf>
    <xf numFmtId="164" fontId="20" fillId="2" borderId="4" xfId="1" applyNumberFormat="1" applyFont="1" applyFill="1" applyBorder="1" applyAlignment="1" applyProtection="1">
      <alignment horizontal="right" vertical="center" wrapText="1"/>
    </xf>
    <xf numFmtId="164" fontId="20" fillId="2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 applyProtection="1">
      <alignment horizontal="right" wrapText="1"/>
    </xf>
    <xf numFmtId="164" fontId="20" fillId="2" borderId="4" xfId="0" applyNumberFormat="1" applyFont="1" applyFill="1" applyBorder="1" applyAlignment="1">
      <alignment horizontal="right"/>
    </xf>
    <xf numFmtId="164" fontId="20" fillId="2" borderId="4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/>
    <xf numFmtId="164" fontId="26" fillId="2" borderId="3" xfId="0" applyNumberFormat="1" applyFont="1" applyFill="1" applyBorder="1" applyAlignment="1" applyProtection="1">
      <alignment horizontal="left" vertical="center" wrapText="1"/>
    </xf>
    <xf numFmtId="43" fontId="0" fillId="0" borderId="0" xfId="0" applyNumberFormat="1"/>
    <xf numFmtId="164" fontId="26" fillId="0" borderId="4" xfId="1" applyNumberFormat="1" applyFont="1" applyFill="1" applyBorder="1" applyAlignment="1" applyProtection="1">
      <alignment horizontal="right" vertical="center" wrapText="1"/>
    </xf>
    <xf numFmtId="164" fontId="30" fillId="2" borderId="4" xfId="0" applyNumberFormat="1" applyFont="1" applyFill="1" applyBorder="1" applyAlignment="1" applyProtection="1">
      <alignment horizontal="left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2" xfId="0" applyNumberFormat="1" applyFont="1" applyFill="1" applyBorder="1" applyAlignment="1" applyProtection="1">
      <alignment vertical="center" wrapText="1"/>
    </xf>
    <xf numFmtId="0" fontId="27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20" fillId="3" borderId="1" xfId="0" applyNumberFormat="1" applyFont="1" applyFill="1" applyBorder="1" applyAlignment="1" applyProtection="1">
      <alignment horizontal="center" vertical="center" wrapText="1"/>
    </xf>
    <xf numFmtId="0" fontId="20" fillId="3" borderId="2" xfId="0" applyNumberFormat="1" applyFont="1" applyFill="1" applyBorder="1" applyAlignment="1" applyProtection="1">
      <alignment horizontal="center" vertical="center" wrapText="1"/>
    </xf>
    <xf numFmtId="0" fontId="20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43" fontId="26" fillId="0" borderId="3" xfId="1" applyFont="1" applyFill="1" applyBorder="1" applyAlignment="1" applyProtection="1">
      <alignment horizontal="center" vertical="center" wrapText="1"/>
    </xf>
    <xf numFmtId="164" fontId="26" fillId="0" borderId="3" xfId="0" applyNumberFormat="1" applyFont="1" applyFill="1" applyBorder="1" applyAlignment="1" applyProtection="1">
      <alignment horizontal="left" vertical="center" wrapText="1"/>
    </xf>
    <xf numFmtId="43" fontId="26" fillId="0" borderId="3" xfId="0" applyNumberFormat="1" applyFont="1" applyFill="1" applyBorder="1" applyAlignment="1" applyProtection="1">
      <alignment horizontal="left" vertical="center" wrapText="1"/>
    </xf>
  </cellXfs>
  <cellStyles count="3">
    <cellStyle name="Comma" xfId="1" builtinId="3"/>
    <cellStyle name="Normal" xfId="0" builtinId="0"/>
    <cellStyle name="SAPBEXagg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H14" sqref="H14"/>
    </sheetView>
  </sheetViews>
  <sheetFormatPr defaultRowHeight="15" x14ac:dyDescent="0.25"/>
  <cols>
    <col min="5" max="5" width="25.28515625" customWidth="1"/>
    <col min="6" max="10" width="19.42578125" customWidth="1"/>
  </cols>
  <sheetData>
    <row r="1" spans="1:10" ht="42" customHeight="1" x14ac:dyDescent="0.25">
      <c r="A1" s="134" t="s">
        <v>132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8" customHeight="1" x14ac:dyDescent="0.25">
      <c r="A2" s="5"/>
      <c r="B2" s="5"/>
      <c r="C2" s="5"/>
      <c r="D2" s="5"/>
      <c r="E2" s="5"/>
      <c r="F2" s="23"/>
      <c r="G2" s="23"/>
      <c r="H2" s="5"/>
      <c r="I2" s="5"/>
      <c r="J2" s="5"/>
    </row>
    <row r="3" spans="1:10" ht="15.75" customHeight="1" x14ac:dyDescent="0.25">
      <c r="A3" s="134" t="s">
        <v>18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18" x14ac:dyDescent="0.25">
      <c r="A4" s="5"/>
      <c r="B4" s="5"/>
      <c r="C4" s="5"/>
      <c r="D4" s="5"/>
      <c r="E4" s="5"/>
      <c r="F4" s="23"/>
      <c r="G4" s="23"/>
      <c r="H4" s="5"/>
      <c r="I4" s="5"/>
      <c r="J4" s="5"/>
    </row>
    <row r="5" spans="1:10" ht="18" customHeight="1" x14ac:dyDescent="0.25">
      <c r="A5" s="134" t="s">
        <v>31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8" x14ac:dyDescent="0.25">
      <c r="A6" s="1"/>
      <c r="B6" s="2"/>
      <c r="C6" s="2"/>
      <c r="D6" s="2"/>
      <c r="E6" s="7"/>
      <c r="F6" s="7"/>
      <c r="G6" s="7"/>
      <c r="H6" s="8"/>
      <c r="I6" s="8"/>
      <c r="J6" s="27"/>
    </row>
    <row r="7" spans="1:10" ht="25.5" x14ac:dyDescent="0.25">
      <c r="A7" s="138" t="s">
        <v>11</v>
      </c>
      <c r="B7" s="139"/>
      <c r="C7" s="139"/>
      <c r="D7" s="139"/>
      <c r="E7" s="139"/>
      <c r="F7" s="33" t="s">
        <v>125</v>
      </c>
      <c r="G7" s="33" t="s">
        <v>126</v>
      </c>
      <c r="H7" s="4" t="s">
        <v>127</v>
      </c>
      <c r="I7" s="4" t="s">
        <v>120</v>
      </c>
      <c r="J7" s="4" t="s">
        <v>128</v>
      </c>
    </row>
    <row r="8" spans="1:10" ht="12" customHeight="1" x14ac:dyDescent="0.25">
      <c r="A8" s="129">
        <v>1</v>
      </c>
      <c r="B8" s="129"/>
      <c r="C8" s="129"/>
      <c r="D8" s="129"/>
      <c r="E8" s="129"/>
      <c r="F8" s="36">
        <v>2</v>
      </c>
      <c r="G8" s="36">
        <v>3</v>
      </c>
      <c r="H8" s="37">
        <v>4</v>
      </c>
      <c r="I8" s="37">
        <v>5</v>
      </c>
      <c r="J8" s="37">
        <v>6</v>
      </c>
    </row>
    <row r="9" spans="1:10" x14ac:dyDescent="0.25">
      <c r="A9" s="145" t="s">
        <v>33</v>
      </c>
      <c r="B9" s="146"/>
      <c r="C9" s="146"/>
      <c r="D9" s="146"/>
      <c r="E9" s="147"/>
      <c r="F9" s="94">
        <v>361040899.81</v>
      </c>
      <c r="G9" s="94">
        <f>' Račun prihoda i rashoda-ekonom'!E11+584</f>
        <v>376191931</v>
      </c>
      <c r="H9" s="94">
        <f>' Račun prihoda i rashoda-ekonom'!F11</f>
        <v>333478956</v>
      </c>
      <c r="I9" s="94">
        <f>' Račun prihoda i rashoda-ekonom'!G11</f>
        <v>333360000</v>
      </c>
      <c r="J9" s="94">
        <f>' Račun prihoda i rashoda-ekonom'!H11</f>
        <v>305200500</v>
      </c>
    </row>
    <row r="10" spans="1:10" x14ac:dyDescent="0.25">
      <c r="A10" s="148" t="s">
        <v>34</v>
      </c>
      <c r="B10" s="143"/>
      <c r="C10" s="143"/>
      <c r="D10" s="143"/>
      <c r="E10" s="143"/>
      <c r="F10" s="94">
        <v>0</v>
      </c>
      <c r="G10" s="94">
        <f>' Račun prihoda i rashoda-ekonom'!E15</f>
        <v>0</v>
      </c>
      <c r="H10" s="94">
        <v>0</v>
      </c>
      <c r="I10" s="94">
        <v>0</v>
      </c>
      <c r="J10" s="94">
        <v>0</v>
      </c>
    </row>
    <row r="11" spans="1:10" x14ac:dyDescent="0.25">
      <c r="A11" s="140" t="s">
        <v>0</v>
      </c>
      <c r="B11" s="131"/>
      <c r="C11" s="131"/>
      <c r="D11" s="131"/>
      <c r="E11" s="141"/>
      <c r="F11" s="96">
        <f>SUM(F9:F10)</f>
        <v>361040899.81</v>
      </c>
      <c r="G11" s="96">
        <f t="shared" ref="G11:J11" si="0">SUM(G9:G10)</f>
        <v>376191931</v>
      </c>
      <c r="H11" s="96">
        <f t="shared" si="0"/>
        <v>333478956</v>
      </c>
      <c r="I11" s="96">
        <f t="shared" si="0"/>
        <v>333360000</v>
      </c>
      <c r="J11" s="96">
        <f t="shared" si="0"/>
        <v>305200500</v>
      </c>
    </row>
    <row r="12" spans="1:10" x14ac:dyDescent="0.25">
      <c r="A12" s="144" t="s">
        <v>35</v>
      </c>
      <c r="B12" s="137"/>
      <c r="C12" s="137"/>
      <c r="D12" s="137"/>
      <c r="E12" s="137"/>
      <c r="F12" s="93">
        <v>358629078.42000002</v>
      </c>
      <c r="G12" s="93">
        <f>' Račun prihoda i rashoda-ekonom'!E21</f>
        <v>374056362</v>
      </c>
      <c r="H12" s="93">
        <f>' Račun prihoda i rashoda-ekonom'!F21</f>
        <v>331898349</v>
      </c>
      <c r="I12" s="93">
        <f>' Račun prihoda i rashoda-ekonom'!G21</f>
        <v>328865350</v>
      </c>
      <c r="J12" s="93">
        <f>' Račun prihoda i rashoda-ekonom'!H21</f>
        <v>303312800</v>
      </c>
    </row>
    <row r="13" spans="1:10" x14ac:dyDescent="0.25">
      <c r="A13" s="142" t="s">
        <v>36</v>
      </c>
      <c r="B13" s="143"/>
      <c r="C13" s="143"/>
      <c r="D13" s="143"/>
      <c r="E13" s="143"/>
      <c r="F13" s="92">
        <v>2507217.36</v>
      </c>
      <c r="G13" s="92">
        <f>' Račun prihoda i rashoda-ekonom'!E30</f>
        <v>2327850</v>
      </c>
      <c r="H13" s="92">
        <f>' Račun prihoda i rashoda-ekonom'!F30</f>
        <v>1949362</v>
      </c>
      <c r="I13" s="92">
        <f>' Račun prihoda i rashoda-ekonom'!G30</f>
        <v>4994650</v>
      </c>
      <c r="J13" s="92">
        <f>' Račun prihoda i rashoda-ekonom'!H30</f>
        <v>2387700</v>
      </c>
    </row>
    <row r="14" spans="1:10" x14ac:dyDescent="0.25">
      <c r="A14" s="28" t="s">
        <v>1</v>
      </c>
      <c r="B14" s="29"/>
      <c r="C14" s="29"/>
      <c r="D14" s="29"/>
      <c r="E14" s="29"/>
      <c r="F14" s="96">
        <f>SUM(F12:F13)</f>
        <v>361136295.78000003</v>
      </c>
      <c r="G14" s="96">
        <f t="shared" ref="G14:J14" si="1">SUM(G12:G13)</f>
        <v>376384212</v>
      </c>
      <c r="H14" s="96">
        <f t="shared" si="1"/>
        <v>333847711</v>
      </c>
      <c r="I14" s="96">
        <f t="shared" si="1"/>
        <v>333860000</v>
      </c>
      <c r="J14" s="96">
        <f t="shared" si="1"/>
        <v>305700500</v>
      </c>
    </row>
    <row r="15" spans="1:10" x14ac:dyDescent="0.25">
      <c r="A15" s="130" t="s">
        <v>2</v>
      </c>
      <c r="B15" s="131"/>
      <c r="C15" s="131"/>
      <c r="D15" s="131"/>
      <c r="E15" s="131"/>
      <c r="F15" s="97">
        <f>F11-F14</f>
        <v>-95395.97000002861</v>
      </c>
      <c r="G15" s="97">
        <f t="shared" ref="G15:J15" si="2">G11-G14</f>
        <v>-192281</v>
      </c>
      <c r="H15" s="97">
        <f t="shared" si="2"/>
        <v>-368755</v>
      </c>
      <c r="I15" s="97">
        <f t="shared" si="2"/>
        <v>-500000</v>
      </c>
      <c r="J15" s="97">
        <f t="shared" si="2"/>
        <v>-500000</v>
      </c>
    </row>
    <row r="16" spans="1:10" ht="18" x14ac:dyDescent="0.25">
      <c r="A16" s="5"/>
      <c r="B16" s="9"/>
      <c r="C16" s="9"/>
      <c r="D16" s="9"/>
      <c r="E16" s="9"/>
      <c r="F16" s="21"/>
      <c r="G16" s="21"/>
      <c r="H16" s="9"/>
      <c r="I16" s="9"/>
      <c r="J16" s="3"/>
    </row>
    <row r="17" spans="1:10" ht="18" customHeight="1" x14ac:dyDescent="0.25">
      <c r="A17" s="134" t="s">
        <v>32</v>
      </c>
      <c r="B17" s="134"/>
      <c r="C17" s="134"/>
      <c r="D17" s="134"/>
      <c r="E17" s="134"/>
      <c r="F17" s="134"/>
      <c r="G17" s="134"/>
      <c r="H17" s="134"/>
      <c r="I17" s="134"/>
      <c r="J17" s="134"/>
    </row>
    <row r="18" spans="1:10" ht="18" x14ac:dyDescent="0.25">
      <c r="A18" s="23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5.5" x14ac:dyDescent="0.25">
      <c r="A19" s="138" t="s">
        <v>11</v>
      </c>
      <c r="B19" s="139"/>
      <c r="C19" s="139"/>
      <c r="D19" s="139"/>
      <c r="E19" s="139"/>
      <c r="F19" s="33" t="s">
        <v>117</v>
      </c>
      <c r="G19" s="33" t="s">
        <v>118</v>
      </c>
      <c r="H19" s="4" t="s">
        <v>119</v>
      </c>
      <c r="I19" s="4" t="s">
        <v>41</v>
      </c>
      <c r="J19" s="4" t="s">
        <v>120</v>
      </c>
    </row>
    <row r="20" spans="1:10" ht="12" customHeight="1" x14ac:dyDescent="0.25">
      <c r="A20" s="129">
        <v>1</v>
      </c>
      <c r="B20" s="129"/>
      <c r="C20" s="129"/>
      <c r="D20" s="129"/>
      <c r="E20" s="129"/>
      <c r="F20" s="36">
        <v>2</v>
      </c>
      <c r="G20" s="36">
        <v>3</v>
      </c>
      <c r="H20" s="37">
        <v>4</v>
      </c>
      <c r="I20" s="37">
        <v>5</v>
      </c>
      <c r="J20" s="37">
        <v>6</v>
      </c>
    </row>
    <row r="21" spans="1:10" ht="15.75" customHeight="1" x14ac:dyDescent="0.25">
      <c r="A21" s="135" t="s">
        <v>37</v>
      </c>
      <c r="B21" s="136"/>
      <c r="C21" s="136"/>
      <c r="D21" s="136"/>
      <c r="E21" s="136"/>
      <c r="F21" s="35"/>
      <c r="G21" s="35"/>
      <c r="H21" s="26"/>
      <c r="I21" s="26"/>
      <c r="J21" s="26"/>
    </row>
    <row r="22" spans="1:10" x14ac:dyDescent="0.25">
      <c r="A22" s="135" t="s">
        <v>38</v>
      </c>
      <c r="B22" s="137"/>
      <c r="C22" s="137"/>
      <c r="D22" s="137"/>
      <c r="E22" s="137"/>
      <c r="F22" s="34"/>
      <c r="G22" s="34"/>
      <c r="H22" s="26"/>
      <c r="I22" s="26"/>
      <c r="J22" s="26"/>
    </row>
    <row r="23" spans="1:10" x14ac:dyDescent="0.25">
      <c r="A23" s="140" t="s">
        <v>39</v>
      </c>
      <c r="B23" s="131"/>
      <c r="C23" s="131"/>
      <c r="D23" s="131"/>
      <c r="E23" s="141"/>
      <c r="F23" s="96">
        <f>F15</f>
        <v>-95395.97000002861</v>
      </c>
      <c r="G23" s="96">
        <f t="shared" ref="G23:J23" si="3">G15</f>
        <v>-192281</v>
      </c>
      <c r="H23" s="96">
        <f t="shared" si="3"/>
        <v>-368755</v>
      </c>
      <c r="I23" s="96">
        <f t="shared" si="3"/>
        <v>-500000</v>
      </c>
      <c r="J23" s="96">
        <f t="shared" si="3"/>
        <v>-500000</v>
      </c>
    </row>
    <row r="24" spans="1:10" x14ac:dyDescent="0.25">
      <c r="A24" s="132" t="s">
        <v>24</v>
      </c>
      <c r="B24" s="133"/>
      <c r="C24" s="133"/>
      <c r="D24" s="133"/>
      <c r="E24" s="133"/>
      <c r="F24" s="100">
        <v>5982721.4100000001</v>
      </c>
      <c r="G24" s="100">
        <f>63858+7178+664+2330214</f>
        <v>2401914</v>
      </c>
      <c r="H24" s="100">
        <v>2209633</v>
      </c>
      <c r="I24" s="100">
        <f>-H25</f>
        <v>1840878</v>
      </c>
      <c r="J24" s="100">
        <f>-I25</f>
        <v>1340878</v>
      </c>
    </row>
    <row r="25" spans="1:10" x14ac:dyDescent="0.25">
      <c r="A25" s="132" t="s">
        <v>40</v>
      </c>
      <c r="B25" s="133"/>
      <c r="C25" s="133"/>
      <c r="D25" s="133"/>
      <c r="E25" s="133"/>
      <c r="F25" s="100">
        <v>-5887325.4400000004</v>
      </c>
      <c r="G25" s="100">
        <v>-2209633</v>
      </c>
      <c r="H25" s="100">
        <f>-1840878</f>
        <v>-1840878</v>
      </c>
      <c r="I25" s="100">
        <v>-1340878</v>
      </c>
      <c r="J25" s="100">
        <v>-840878</v>
      </c>
    </row>
    <row r="26" spans="1:10" x14ac:dyDescent="0.25">
      <c r="A26" s="130" t="s">
        <v>3</v>
      </c>
      <c r="B26" s="131"/>
      <c r="C26" s="131"/>
      <c r="D26" s="131"/>
      <c r="E26" s="131"/>
      <c r="F26" s="97">
        <f>F24+F25</f>
        <v>95395.969999999739</v>
      </c>
      <c r="G26" s="97">
        <f>G24+G25</f>
        <v>192281</v>
      </c>
      <c r="H26" s="97">
        <f t="shared" ref="H26:J26" si="4">H24+H25</f>
        <v>368755</v>
      </c>
      <c r="I26" s="97">
        <f t="shared" si="4"/>
        <v>500000</v>
      </c>
      <c r="J26" s="97">
        <f t="shared" si="4"/>
        <v>500000</v>
      </c>
    </row>
    <row r="27" spans="1:10" x14ac:dyDescent="0.25">
      <c r="A27" s="130" t="s">
        <v>4</v>
      </c>
      <c r="B27" s="131"/>
      <c r="C27" s="131"/>
      <c r="D27" s="131"/>
      <c r="E27" s="131"/>
      <c r="F27" s="107">
        <f>F23+F26</f>
        <v>-2.8870999813079834E-8</v>
      </c>
      <c r="G27" s="95">
        <f>G23+G26</f>
        <v>0</v>
      </c>
      <c r="H27" s="95">
        <f t="shared" ref="H27:J27" si="5">H23+H26</f>
        <v>0</v>
      </c>
      <c r="I27" s="95">
        <f t="shared" si="5"/>
        <v>0</v>
      </c>
      <c r="J27" s="95">
        <f t="shared" si="5"/>
        <v>0</v>
      </c>
    </row>
    <row r="28" spans="1:10" ht="11.25" customHeight="1" x14ac:dyDescent="0.25">
      <c r="A28" s="18"/>
      <c r="B28" s="19"/>
      <c r="C28" s="19"/>
      <c r="D28" s="19"/>
      <c r="E28" s="19"/>
      <c r="F28" s="19"/>
      <c r="G28" s="19"/>
      <c r="H28" s="20"/>
      <c r="I28" s="20"/>
      <c r="J28" s="20"/>
    </row>
    <row r="29" spans="1:10" x14ac:dyDescent="0.25">
      <c r="G29" s="126"/>
    </row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5" workbookViewId="0">
      <selection activeCell="F32" sqref="F32:F33"/>
    </sheetView>
  </sheetViews>
  <sheetFormatPr defaultColWidth="8.7109375" defaultRowHeight="15.75" x14ac:dyDescent="0.25"/>
  <cols>
    <col min="1" max="1" width="7.42578125" style="41" bestFit="1" customWidth="1"/>
    <col min="2" max="2" width="8.42578125" style="41" bestFit="1" customWidth="1"/>
    <col min="3" max="3" width="44.7109375" style="41" customWidth="1"/>
    <col min="4" max="8" width="19.42578125" style="41" customWidth="1"/>
    <col min="9" max="16384" width="8.7109375" style="41"/>
  </cols>
  <sheetData>
    <row r="1" spans="1:8" x14ac:dyDescent="0.25">
      <c r="A1" s="43"/>
      <c r="B1" s="43"/>
      <c r="C1" s="43"/>
      <c r="D1" s="43"/>
      <c r="E1" s="43"/>
      <c r="F1" s="43"/>
      <c r="G1" s="43"/>
      <c r="H1" s="43"/>
    </row>
    <row r="2" spans="1:8" x14ac:dyDescent="0.25">
      <c r="A2" s="155" t="s">
        <v>18</v>
      </c>
      <c r="B2" s="155"/>
      <c r="C2" s="155"/>
      <c r="D2" s="155"/>
      <c r="E2" s="155"/>
      <c r="F2" s="155"/>
      <c r="G2" s="155"/>
      <c r="H2" s="155"/>
    </row>
    <row r="3" spans="1:8" x14ac:dyDescent="0.25">
      <c r="A3" s="43"/>
      <c r="B3" s="43"/>
      <c r="C3" s="43"/>
      <c r="D3" s="43"/>
      <c r="E3" s="43"/>
      <c r="F3" s="43"/>
      <c r="G3" s="43"/>
      <c r="H3" s="43"/>
    </row>
    <row r="4" spans="1:8" x14ac:dyDescent="0.25">
      <c r="A4" s="155" t="s">
        <v>5</v>
      </c>
      <c r="B4" s="155"/>
      <c r="C4" s="155"/>
      <c r="D4" s="155"/>
      <c r="E4" s="155"/>
      <c r="F4" s="155"/>
      <c r="G4" s="155"/>
      <c r="H4" s="155"/>
    </row>
    <row r="5" spans="1:8" x14ac:dyDescent="0.25">
      <c r="A5" s="43"/>
      <c r="B5" s="43"/>
      <c r="C5" s="43"/>
      <c r="D5" s="43"/>
      <c r="E5" s="43"/>
      <c r="F5" s="43"/>
      <c r="G5" s="43"/>
      <c r="H5" s="43"/>
    </row>
    <row r="6" spans="1:8" x14ac:dyDescent="0.25">
      <c r="A6" s="155" t="s">
        <v>42</v>
      </c>
      <c r="B6" s="155"/>
      <c r="C6" s="155"/>
      <c r="D6" s="155"/>
      <c r="E6" s="155"/>
      <c r="F6" s="155"/>
      <c r="G6" s="155"/>
      <c r="H6" s="155"/>
    </row>
    <row r="7" spans="1:8" x14ac:dyDescent="0.25">
      <c r="A7" s="43"/>
      <c r="B7" s="43"/>
      <c r="C7" s="43"/>
      <c r="D7" s="43"/>
      <c r="E7" s="43"/>
      <c r="F7" s="43"/>
      <c r="G7" s="43"/>
      <c r="H7" s="43"/>
    </row>
    <row r="8" spans="1:8" ht="31.5" x14ac:dyDescent="0.25">
      <c r="A8" s="149" t="s">
        <v>11</v>
      </c>
      <c r="B8" s="150"/>
      <c r="C8" s="151"/>
      <c r="D8" s="46" t="s">
        <v>125</v>
      </c>
      <c r="E8" s="46" t="s">
        <v>126</v>
      </c>
      <c r="F8" s="47" t="s">
        <v>127</v>
      </c>
      <c r="G8" s="47" t="s">
        <v>120</v>
      </c>
      <c r="H8" s="47" t="s">
        <v>128</v>
      </c>
    </row>
    <row r="9" spans="1:8" s="70" customFormat="1" x14ac:dyDescent="0.25">
      <c r="A9" s="152">
        <v>1</v>
      </c>
      <c r="B9" s="153"/>
      <c r="C9" s="154"/>
      <c r="D9" s="68">
        <v>2</v>
      </c>
      <c r="E9" s="68">
        <v>3</v>
      </c>
      <c r="F9" s="69">
        <v>4</v>
      </c>
      <c r="G9" s="69">
        <v>5</v>
      </c>
      <c r="H9" s="69">
        <v>6</v>
      </c>
    </row>
    <row r="10" spans="1:8" x14ac:dyDescent="0.25">
      <c r="A10" s="71"/>
      <c r="B10" s="71"/>
      <c r="C10" s="71" t="s">
        <v>44</v>
      </c>
      <c r="D10" s="111">
        <f>D11+D15</f>
        <v>361040899.81</v>
      </c>
      <c r="E10" s="111">
        <f t="shared" ref="E10:H10" si="0">E11+E15</f>
        <v>376191347</v>
      </c>
      <c r="F10" s="111">
        <f t="shared" si="0"/>
        <v>333478956</v>
      </c>
      <c r="G10" s="111">
        <f t="shared" si="0"/>
        <v>333360000</v>
      </c>
      <c r="H10" s="111">
        <f t="shared" si="0"/>
        <v>305200500</v>
      </c>
    </row>
    <row r="11" spans="1:8" x14ac:dyDescent="0.25">
      <c r="A11" s="71">
        <v>6</v>
      </c>
      <c r="B11" s="71"/>
      <c r="C11" s="71" t="s">
        <v>6</v>
      </c>
      <c r="D11" s="111">
        <f>SUM(D12:D14)</f>
        <v>361040899.81</v>
      </c>
      <c r="E11" s="111">
        <f t="shared" ref="E11:H11" si="1">SUM(E12:E14)</f>
        <v>376191347</v>
      </c>
      <c r="F11" s="111">
        <f t="shared" si="1"/>
        <v>333478956</v>
      </c>
      <c r="G11" s="111">
        <f t="shared" si="1"/>
        <v>333360000</v>
      </c>
      <c r="H11" s="111">
        <f t="shared" si="1"/>
        <v>305200500</v>
      </c>
    </row>
    <row r="12" spans="1:8" ht="31.5" x14ac:dyDescent="0.25">
      <c r="A12" s="71"/>
      <c r="B12" s="78">
        <v>63</v>
      </c>
      <c r="C12" s="78" t="s">
        <v>22</v>
      </c>
      <c r="D12" s="112">
        <v>132437242.39</v>
      </c>
      <c r="E12" s="112">
        <f>15935</f>
        <v>15935</v>
      </c>
      <c r="F12" s="112">
        <v>0</v>
      </c>
      <c r="G12" s="112">
        <v>0</v>
      </c>
      <c r="H12" s="112">
        <v>0</v>
      </c>
    </row>
    <row r="13" spans="1:8" ht="31.5" x14ac:dyDescent="0.25">
      <c r="A13" s="85"/>
      <c r="B13" s="85">
        <v>66</v>
      </c>
      <c r="C13" s="78" t="s">
        <v>25</v>
      </c>
      <c r="D13" s="112">
        <v>61766.64</v>
      </c>
      <c r="E13" s="112">
        <v>15450</v>
      </c>
      <c r="F13" s="112">
        <v>13720</v>
      </c>
      <c r="G13" s="112">
        <v>7731</v>
      </c>
      <c r="H13" s="112">
        <v>10277</v>
      </c>
    </row>
    <row r="14" spans="1:8" ht="31.5" x14ac:dyDescent="0.25">
      <c r="A14" s="85"/>
      <c r="B14" s="85">
        <v>67</v>
      </c>
      <c r="C14" s="78" t="s">
        <v>113</v>
      </c>
      <c r="D14" s="112">
        <v>228541890.78</v>
      </c>
      <c r="E14" s="112">
        <v>376159962</v>
      </c>
      <c r="F14" s="162">
        <v>333465236</v>
      </c>
      <c r="G14" s="112">
        <v>333352269</v>
      </c>
      <c r="H14" s="112">
        <v>305190223</v>
      </c>
    </row>
    <row r="15" spans="1:8" ht="31.5" x14ac:dyDescent="0.25">
      <c r="A15" s="71">
        <v>7</v>
      </c>
      <c r="B15" s="71"/>
      <c r="C15" s="71" t="s">
        <v>60</v>
      </c>
      <c r="D15" s="72">
        <f>SUM(D16:D18)</f>
        <v>0</v>
      </c>
      <c r="E15" s="72">
        <f t="shared" ref="E15:H15" si="2">SUM(E16:E18)</f>
        <v>0</v>
      </c>
      <c r="F15" s="72">
        <f t="shared" si="2"/>
        <v>0</v>
      </c>
      <c r="G15" s="72">
        <f t="shared" si="2"/>
        <v>0</v>
      </c>
      <c r="H15" s="72">
        <f t="shared" si="2"/>
        <v>0</v>
      </c>
    </row>
    <row r="16" spans="1:8" ht="31.5" x14ac:dyDescent="0.25">
      <c r="A16" s="85"/>
      <c r="B16" s="85">
        <v>72</v>
      </c>
      <c r="C16" s="78" t="s">
        <v>60</v>
      </c>
      <c r="D16" s="98"/>
      <c r="E16" s="74">
        <v>0</v>
      </c>
      <c r="F16" s="74">
        <v>0</v>
      </c>
      <c r="G16" s="74">
        <v>0</v>
      </c>
      <c r="H16" s="74">
        <v>0</v>
      </c>
    </row>
    <row r="18" spans="1:8" ht="31.5" x14ac:dyDescent="0.25">
      <c r="A18" s="149" t="s">
        <v>11</v>
      </c>
      <c r="B18" s="150"/>
      <c r="C18" s="151"/>
      <c r="D18" s="46" t="s">
        <v>125</v>
      </c>
      <c r="E18" s="46" t="s">
        <v>126</v>
      </c>
      <c r="F18" s="47" t="s">
        <v>127</v>
      </c>
      <c r="G18" s="47" t="s">
        <v>120</v>
      </c>
      <c r="H18" s="47" t="s">
        <v>128</v>
      </c>
    </row>
    <row r="19" spans="1:8" s="70" customFormat="1" x14ac:dyDescent="0.25">
      <c r="A19" s="152">
        <v>1</v>
      </c>
      <c r="B19" s="153"/>
      <c r="C19" s="154"/>
      <c r="D19" s="68">
        <v>2</v>
      </c>
      <c r="E19" s="68">
        <v>3</v>
      </c>
      <c r="F19" s="69">
        <v>4</v>
      </c>
      <c r="G19" s="69">
        <v>5</v>
      </c>
      <c r="H19" s="69">
        <v>6</v>
      </c>
    </row>
    <row r="20" spans="1:8" x14ac:dyDescent="0.25">
      <c r="A20" s="80"/>
      <c r="B20" s="80"/>
      <c r="C20" s="80" t="s">
        <v>45</v>
      </c>
      <c r="D20" s="81">
        <f>D21+D30</f>
        <v>361136295.77999997</v>
      </c>
      <c r="E20" s="81">
        <f>E21+E30</f>
        <v>376384212</v>
      </c>
      <c r="F20" s="81">
        <f t="shared" ref="F20:H20" si="3">F21+F30</f>
        <v>333847711</v>
      </c>
      <c r="G20" s="81">
        <f t="shared" si="3"/>
        <v>333860000</v>
      </c>
      <c r="H20" s="81">
        <f t="shared" si="3"/>
        <v>305700500</v>
      </c>
    </row>
    <row r="21" spans="1:8" x14ac:dyDescent="0.25">
      <c r="A21" s="71">
        <v>3</v>
      </c>
      <c r="B21" s="71"/>
      <c r="C21" s="71" t="s">
        <v>7</v>
      </c>
      <c r="D21" s="72">
        <f>SUM(D22:D28)</f>
        <v>358629078.41999996</v>
      </c>
      <c r="E21" s="72">
        <f t="shared" ref="E21:H21" si="4">SUM(E22:E28)</f>
        <v>374056362</v>
      </c>
      <c r="F21" s="72">
        <f t="shared" si="4"/>
        <v>331898349</v>
      </c>
      <c r="G21" s="72">
        <f t="shared" si="4"/>
        <v>328865350</v>
      </c>
      <c r="H21" s="72">
        <f t="shared" si="4"/>
        <v>303312800</v>
      </c>
    </row>
    <row r="22" spans="1:8" x14ac:dyDescent="0.25">
      <c r="A22" s="71"/>
      <c r="B22" s="78">
        <v>31</v>
      </c>
      <c r="C22" s="78" t="s">
        <v>8</v>
      </c>
      <c r="D22" s="98">
        <v>44369599.57</v>
      </c>
      <c r="E22" s="98">
        <v>47853675</v>
      </c>
      <c r="F22" s="162">
        <v>49450116</v>
      </c>
      <c r="G22" s="98">
        <v>50446190</v>
      </c>
      <c r="H22" s="98">
        <v>50765800</v>
      </c>
    </row>
    <row r="23" spans="1:8" x14ac:dyDescent="0.25">
      <c r="A23" s="85"/>
      <c r="B23" s="85">
        <v>32</v>
      </c>
      <c r="C23" s="85" t="s">
        <v>19</v>
      </c>
      <c r="D23" s="98">
        <v>10502705.539999999</v>
      </c>
      <c r="E23" s="98">
        <v>10893910</v>
      </c>
      <c r="F23" s="162">
        <v>11503413</v>
      </c>
      <c r="G23" s="98">
        <v>12644960</v>
      </c>
      <c r="H23" s="98">
        <v>12990040</v>
      </c>
    </row>
    <row r="24" spans="1:8" x14ac:dyDescent="0.25">
      <c r="A24" s="85"/>
      <c r="B24" s="85">
        <v>34</v>
      </c>
      <c r="C24" s="85" t="s">
        <v>64</v>
      </c>
      <c r="D24" s="98">
        <v>175982</v>
      </c>
      <c r="E24" s="98">
        <v>190500</v>
      </c>
      <c r="F24" s="162">
        <v>200200</v>
      </c>
      <c r="G24" s="98">
        <v>201000</v>
      </c>
      <c r="H24" s="98">
        <v>149500</v>
      </c>
    </row>
    <row r="25" spans="1:8" x14ac:dyDescent="0.25">
      <c r="A25" s="85"/>
      <c r="B25" s="85">
        <v>35</v>
      </c>
      <c r="C25" s="85" t="s">
        <v>72</v>
      </c>
      <c r="D25" s="98">
        <v>118651775.40000001</v>
      </c>
      <c r="E25" s="98">
        <v>130021255</v>
      </c>
      <c r="F25" s="162">
        <v>92863000</v>
      </c>
      <c r="G25" s="98">
        <v>84221900</v>
      </c>
      <c r="H25" s="98">
        <v>59912000</v>
      </c>
    </row>
    <row r="26" spans="1:8" x14ac:dyDescent="0.25">
      <c r="A26" s="85"/>
      <c r="B26" s="85">
        <v>36</v>
      </c>
      <c r="C26" s="85" t="s">
        <v>73</v>
      </c>
      <c r="D26" s="98">
        <v>20766841.780000001</v>
      </c>
      <c r="E26" s="98">
        <v>9664260</v>
      </c>
      <c r="F26" s="162">
        <v>5608000</v>
      </c>
      <c r="G26" s="98">
        <v>7580000</v>
      </c>
      <c r="H26" s="98">
        <v>6351000</v>
      </c>
    </row>
    <row r="27" spans="1:8" x14ac:dyDescent="0.25">
      <c r="A27" s="85"/>
      <c r="B27" s="85">
        <v>37</v>
      </c>
      <c r="C27" s="85" t="s">
        <v>69</v>
      </c>
      <c r="D27" s="98">
        <v>162048077.88999999</v>
      </c>
      <c r="E27" s="98">
        <v>172920282</v>
      </c>
      <c r="F27" s="162">
        <v>170038620</v>
      </c>
      <c r="G27" s="98">
        <v>170712300</v>
      </c>
      <c r="H27" s="98">
        <v>169425760</v>
      </c>
    </row>
    <row r="28" spans="1:8" x14ac:dyDescent="0.25">
      <c r="A28" s="85"/>
      <c r="B28" s="85">
        <v>38</v>
      </c>
      <c r="C28" s="85" t="s">
        <v>74</v>
      </c>
      <c r="D28" s="98">
        <v>2114096.2400000002</v>
      </c>
      <c r="E28" s="98">
        <v>2512480</v>
      </c>
      <c r="F28" s="162">
        <v>2235000</v>
      </c>
      <c r="G28" s="98">
        <v>3059000</v>
      </c>
      <c r="H28" s="98">
        <v>3718700</v>
      </c>
    </row>
    <row r="29" spans="1:8" x14ac:dyDescent="0.25">
      <c r="A29" s="85"/>
      <c r="B29" s="85" t="s">
        <v>23</v>
      </c>
      <c r="C29" s="86"/>
      <c r="D29" s="86"/>
      <c r="E29" s="86"/>
      <c r="F29" s="42"/>
      <c r="G29" s="42"/>
      <c r="H29" s="42"/>
    </row>
    <row r="30" spans="1:8" x14ac:dyDescent="0.25">
      <c r="A30" s="87">
        <v>4</v>
      </c>
      <c r="B30" s="88"/>
      <c r="C30" s="89" t="s">
        <v>9</v>
      </c>
      <c r="D30" s="90">
        <f>SUM(D31:D33)</f>
        <v>2507217.3600000003</v>
      </c>
      <c r="E30" s="90">
        <f t="shared" ref="E30:H30" si="5">SUM(E31:E33)</f>
        <v>2327850</v>
      </c>
      <c r="F30" s="90">
        <f t="shared" si="5"/>
        <v>1949362</v>
      </c>
      <c r="G30" s="90">
        <f t="shared" si="5"/>
        <v>4994650</v>
      </c>
      <c r="H30" s="90">
        <f t="shared" si="5"/>
        <v>2387700</v>
      </c>
    </row>
    <row r="31" spans="1:8" ht="31.5" x14ac:dyDescent="0.25">
      <c r="A31" s="78"/>
      <c r="B31" s="78">
        <v>41</v>
      </c>
      <c r="C31" s="91" t="s">
        <v>10</v>
      </c>
      <c r="D31" s="98">
        <v>11186</v>
      </c>
      <c r="E31" s="98">
        <v>308300</v>
      </c>
      <c r="F31" s="98">
        <v>1500</v>
      </c>
      <c r="G31" s="98">
        <v>4900</v>
      </c>
      <c r="H31" s="98">
        <v>10000</v>
      </c>
    </row>
    <row r="32" spans="1:8" ht="31.5" x14ac:dyDescent="0.25">
      <c r="A32" s="78"/>
      <c r="B32" s="78">
        <v>42</v>
      </c>
      <c r="C32" s="91" t="s">
        <v>65</v>
      </c>
      <c r="D32" s="98">
        <v>2088412.32</v>
      </c>
      <c r="E32" s="98">
        <v>1468050</v>
      </c>
      <c r="F32" s="162">
        <v>1588562</v>
      </c>
      <c r="G32" s="98">
        <v>4361450</v>
      </c>
      <c r="H32" s="98">
        <v>1729300</v>
      </c>
    </row>
    <row r="33" spans="1:8" ht="31.5" x14ac:dyDescent="0.25">
      <c r="A33" s="78"/>
      <c r="B33" s="78">
        <v>45</v>
      </c>
      <c r="C33" s="91" t="s">
        <v>66</v>
      </c>
      <c r="D33" s="98">
        <v>407619.04</v>
      </c>
      <c r="E33" s="98">
        <v>551500</v>
      </c>
      <c r="F33" s="162">
        <v>359300</v>
      </c>
      <c r="G33" s="98">
        <v>628300</v>
      </c>
      <c r="H33" s="98">
        <v>648400</v>
      </c>
    </row>
    <row r="34" spans="1:8" x14ac:dyDescent="0.25">
      <c r="A34" s="78"/>
      <c r="B34" s="78" t="s">
        <v>23</v>
      </c>
      <c r="C34" s="86"/>
      <c r="D34" s="86"/>
      <c r="E34" s="86"/>
      <c r="F34" s="42"/>
      <c r="G34" s="42"/>
      <c r="H34" s="50"/>
    </row>
    <row r="36" spans="1:8" x14ac:dyDescent="0.25">
      <c r="F36" s="65"/>
    </row>
  </sheetData>
  <mergeCells count="7">
    <mergeCell ref="A18:C18"/>
    <mergeCell ref="A9:C9"/>
    <mergeCell ref="A19:C19"/>
    <mergeCell ref="A2:H2"/>
    <mergeCell ref="A4:H4"/>
    <mergeCell ref="A6:H6"/>
    <mergeCell ref="A8:C8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15" workbookViewId="0">
      <selection activeCell="D23" sqref="D23"/>
    </sheetView>
  </sheetViews>
  <sheetFormatPr defaultColWidth="9.140625" defaultRowHeight="15.75" x14ac:dyDescent="0.25"/>
  <cols>
    <col min="1" max="1" width="44.7109375" style="41" customWidth="1"/>
    <col min="2" max="6" width="19.42578125" style="41" customWidth="1"/>
    <col min="7" max="16384" width="9.140625" style="41"/>
  </cols>
  <sheetData>
    <row r="1" spans="1:6" x14ac:dyDescent="0.25">
      <c r="A1" s="64"/>
      <c r="B1" s="64"/>
      <c r="C1" s="64"/>
      <c r="D1" s="64"/>
      <c r="E1" s="64"/>
      <c r="F1" s="64"/>
    </row>
    <row r="2" spans="1:6" ht="15.75" customHeight="1" x14ac:dyDescent="0.25">
      <c r="A2" s="155" t="s">
        <v>43</v>
      </c>
      <c r="B2" s="155"/>
      <c r="C2" s="155"/>
      <c r="D2" s="155"/>
      <c r="E2" s="155"/>
      <c r="F2" s="155"/>
    </row>
    <row r="3" spans="1:6" x14ac:dyDescent="0.25">
      <c r="A3" s="64"/>
      <c r="B3" s="64"/>
      <c r="C3" s="64"/>
      <c r="D3" s="64"/>
      <c r="E3" s="64"/>
      <c r="F3" s="64"/>
    </row>
    <row r="4" spans="1:6" ht="25.5" customHeight="1" x14ac:dyDescent="0.25">
      <c r="A4" s="63" t="s">
        <v>11</v>
      </c>
      <c r="B4" s="46" t="s">
        <v>125</v>
      </c>
      <c r="C4" s="46" t="s">
        <v>126</v>
      </c>
      <c r="D4" s="47" t="s">
        <v>127</v>
      </c>
      <c r="E4" s="47" t="s">
        <v>120</v>
      </c>
      <c r="F4" s="47" t="s">
        <v>128</v>
      </c>
    </row>
    <row r="5" spans="1:6" s="70" customFormat="1" x14ac:dyDescent="0.25">
      <c r="A5" s="84">
        <v>1</v>
      </c>
      <c r="B5" s="68">
        <v>2</v>
      </c>
      <c r="C5" s="68">
        <v>3</v>
      </c>
      <c r="D5" s="69">
        <v>4</v>
      </c>
      <c r="E5" s="69">
        <v>5</v>
      </c>
      <c r="F5" s="69">
        <v>6</v>
      </c>
    </row>
    <row r="6" spans="1:6" x14ac:dyDescent="0.25">
      <c r="A6" s="71" t="s">
        <v>44</v>
      </c>
      <c r="B6" s="72">
        <f>+B7+B10+B12+B17</f>
        <v>361040899.81</v>
      </c>
      <c r="C6" s="111">
        <f t="shared" ref="C6:F6" si="0">+C7+C10+C12+C17</f>
        <v>346331247</v>
      </c>
      <c r="D6" s="111">
        <f t="shared" si="0"/>
        <v>333478956</v>
      </c>
      <c r="E6" s="111">
        <f t="shared" si="0"/>
        <v>333360000</v>
      </c>
      <c r="F6" s="111">
        <f t="shared" si="0"/>
        <v>305200500</v>
      </c>
    </row>
    <row r="7" spans="1:6" x14ac:dyDescent="0.25">
      <c r="A7" s="71" t="s">
        <v>26</v>
      </c>
      <c r="B7" s="72">
        <f>SUM(B8:B9)</f>
        <v>228541890.78</v>
      </c>
      <c r="C7" s="111">
        <f t="shared" ref="C7:F7" si="1">SUM(C8:C9)</f>
        <v>233738562</v>
      </c>
      <c r="D7" s="111">
        <f t="shared" si="1"/>
        <v>231445236</v>
      </c>
      <c r="E7" s="111">
        <f t="shared" si="1"/>
        <v>233005269</v>
      </c>
      <c r="F7" s="111">
        <f t="shared" si="1"/>
        <v>232835223</v>
      </c>
    </row>
    <row r="8" spans="1:6" x14ac:dyDescent="0.25">
      <c r="A8" s="73" t="s">
        <v>27</v>
      </c>
      <c r="B8" s="74">
        <v>209249350.09</v>
      </c>
      <c r="C8" s="125">
        <v>214573742</v>
      </c>
      <c r="D8" s="163">
        <v>214562900</v>
      </c>
      <c r="E8" s="125">
        <v>215296609</v>
      </c>
      <c r="F8" s="125">
        <v>220066383</v>
      </c>
    </row>
    <row r="9" spans="1:6" x14ac:dyDescent="0.25">
      <c r="A9" s="75" t="s">
        <v>28</v>
      </c>
      <c r="B9" s="74">
        <v>19292540.690000001</v>
      </c>
      <c r="C9" s="125">
        <v>19164820</v>
      </c>
      <c r="D9" s="125">
        <v>16882336</v>
      </c>
      <c r="E9" s="125">
        <v>17708660</v>
      </c>
      <c r="F9" s="125">
        <v>12768840</v>
      </c>
    </row>
    <row r="10" spans="1:6" x14ac:dyDescent="0.25">
      <c r="A10" s="71" t="s">
        <v>29</v>
      </c>
      <c r="B10" s="72">
        <f>+B11</f>
        <v>61766.64</v>
      </c>
      <c r="C10" s="111">
        <f t="shared" ref="C10:F10" si="2">+C11</f>
        <v>15450</v>
      </c>
      <c r="D10" s="111">
        <f t="shared" si="2"/>
        <v>13720</v>
      </c>
      <c r="E10" s="111">
        <f t="shared" si="2"/>
        <v>7731</v>
      </c>
      <c r="F10" s="111">
        <f t="shared" si="2"/>
        <v>10277</v>
      </c>
    </row>
    <row r="11" spans="1:6" x14ac:dyDescent="0.25">
      <c r="A11" s="76" t="s">
        <v>30</v>
      </c>
      <c r="B11" s="74">
        <v>61766.64</v>
      </c>
      <c r="C11" s="125">
        <v>15450</v>
      </c>
      <c r="D11" s="125">
        <v>13720</v>
      </c>
      <c r="E11" s="125">
        <v>7731</v>
      </c>
      <c r="F11" s="125">
        <v>10277</v>
      </c>
    </row>
    <row r="12" spans="1:6" x14ac:dyDescent="0.25">
      <c r="A12" s="71" t="s">
        <v>105</v>
      </c>
      <c r="B12" s="72">
        <f>SUM(B13:B16)</f>
        <v>132437242.39</v>
      </c>
      <c r="C12" s="111">
        <f t="shared" ref="C12:F12" si="3">SUM(C13:C16)</f>
        <v>112577235</v>
      </c>
      <c r="D12" s="111">
        <f t="shared" si="3"/>
        <v>102020000</v>
      </c>
      <c r="E12" s="111">
        <f t="shared" si="3"/>
        <v>100347000</v>
      </c>
      <c r="F12" s="111">
        <f t="shared" si="3"/>
        <v>72355000</v>
      </c>
    </row>
    <row r="13" spans="1:6" x14ac:dyDescent="0.25">
      <c r="A13" s="76" t="s">
        <v>115</v>
      </c>
      <c r="B13" s="74">
        <v>27401.72</v>
      </c>
      <c r="C13" s="125">
        <v>15935</v>
      </c>
      <c r="D13" s="125">
        <v>0</v>
      </c>
      <c r="E13" s="125"/>
      <c r="F13" s="125"/>
    </row>
    <row r="14" spans="1:6" x14ac:dyDescent="0.25">
      <c r="A14" s="76" t="s">
        <v>106</v>
      </c>
      <c r="B14" s="74">
        <v>2867.25</v>
      </c>
      <c r="C14" s="125">
        <v>0</v>
      </c>
      <c r="D14" s="125">
        <v>0</v>
      </c>
      <c r="E14" s="125"/>
      <c r="F14" s="125"/>
    </row>
    <row r="15" spans="1:6" x14ac:dyDescent="0.25">
      <c r="A15" s="76" t="s">
        <v>107</v>
      </c>
      <c r="B15" s="74">
        <v>105020299.09</v>
      </c>
      <c r="C15" s="125">
        <v>85046200</v>
      </c>
      <c r="D15" s="125">
        <v>95662000</v>
      </c>
      <c r="E15" s="125">
        <v>100347000</v>
      </c>
      <c r="F15" s="125">
        <v>72355000</v>
      </c>
    </row>
    <row r="16" spans="1:6" x14ac:dyDescent="0.25">
      <c r="A16" s="76" t="s">
        <v>108</v>
      </c>
      <c r="B16" s="74">
        <v>27386674.329999998</v>
      </c>
      <c r="C16" s="125">
        <v>27515100</v>
      </c>
      <c r="D16" s="125">
        <v>6358000</v>
      </c>
      <c r="E16" s="125">
        <v>0</v>
      </c>
      <c r="F16" s="125">
        <v>0</v>
      </c>
    </row>
    <row r="17" spans="1:7" ht="47.25" x14ac:dyDescent="0.25">
      <c r="A17" s="71" t="s">
        <v>110</v>
      </c>
      <c r="B17" s="72">
        <f>+B18</f>
        <v>0</v>
      </c>
      <c r="C17" s="111">
        <f t="shared" ref="C17:F17" si="4">+C18</f>
        <v>0</v>
      </c>
      <c r="D17" s="111">
        <f t="shared" si="4"/>
        <v>0</v>
      </c>
      <c r="E17" s="111">
        <f t="shared" si="4"/>
        <v>0</v>
      </c>
      <c r="F17" s="111">
        <f t="shared" si="4"/>
        <v>0</v>
      </c>
    </row>
    <row r="18" spans="1:7" ht="47.25" x14ac:dyDescent="0.25">
      <c r="A18" s="76" t="s">
        <v>116</v>
      </c>
      <c r="B18" s="74"/>
      <c r="C18" s="125">
        <v>0</v>
      </c>
      <c r="D18" s="125">
        <v>0</v>
      </c>
      <c r="E18" s="125">
        <v>0</v>
      </c>
      <c r="F18" s="125">
        <v>0</v>
      </c>
    </row>
    <row r="19" spans="1:7" x14ac:dyDescent="0.25">
      <c r="A19" s="78" t="s">
        <v>23</v>
      </c>
      <c r="B19" s="78"/>
      <c r="C19" s="125"/>
      <c r="D19" s="120"/>
      <c r="E19" s="120"/>
      <c r="F19" s="120"/>
    </row>
    <row r="20" spans="1:7" x14ac:dyDescent="0.25">
      <c r="C20" s="124"/>
      <c r="D20" s="124"/>
      <c r="E20" s="124"/>
      <c r="F20" s="124"/>
    </row>
    <row r="21" spans="1:7" x14ac:dyDescent="0.25">
      <c r="A21" s="71" t="s">
        <v>45</v>
      </c>
      <c r="B21" s="72">
        <f>+B22+B25+B27+B32</f>
        <v>361136295.77999997</v>
      </c>
      <c r="C21" s="111">
        <f t="shared" ref="C21:F21" si="5">+C22+C25+C27+C32</f>
        <v>376384212</v>
      </c>
      <c r="D21" s="111">
        <f t="shared" si="5"/>
        <v>333847711</v>
      </c>
      <c r="E21" s="111">
        <f t="shared" si="5"/>
        <v>333860000</v>
      </c>
      <c r="F21" s="111">
        <f t="shared" si="5"/>
        <v>305700500</v>
      </c>
      <c r="G21" s="65"/>
    </row>
    <row r="22" spans="1:7" x14ac:dyDescent="0.25">
      <c r="A22" s="71" t="s">
        <v>26</v>
      </c>
      <c r="B22" s="72">
        <f>SUM(B23:B24)</f>
        <v>228541890.78</v>
      </c>
      <c r="C22" s="111">
        <f t="shared" ref="C22" si="6">SUM(C23:C24)</f>
        <v>236959662</v>
      </c>
      <c r="D22" s="111">
        <f t="shared" ref="D22" si="7">SUM(D23:D24)</f>
        <v>231445236</v>
      </c>
      <c r="E22" s="111">
        <f t="shared" ref="E22" si="8">SUM(E23:E24)</f>
        <v>233005269</v>
      </c>
      <c r="F22" s="111">
        <f t="shared" ref="F22" si="9">SUM(F23:F24)</f>
        <v>232835223</v>
      </c>
    </row>
    <row r="23" spans="1:7" x14ac:dyDescent="0.25">
      <c r="A23" s="73" t="s">
        <v>27</v>
      </c>
      <c r="B23" s="74">
        <f>'POSEBNI DIO'!C6</f>
        <v>209249350.09</v>
      </c>
      <c r="C23" s="125">
        <f>'POSEBNI DIO'!D6</f>
        <v>217794842</v>
      </c>
      <c r="D23" s="163">
        <v>214562900</v>
      </c>
      <c r="E23" s="125">
        <f>'POSEBNI DIO'!F6</f>
        <v>215296609</v>
      </c>
      <c r="F23" s="125">
        <f>'POSEBNI DIO'!G6</f>
        <v>220066383</v>
      </c>
    </row>
    <row r="24" spans="1:7" x14ac:dyDescent="0.25">
      <c r="A24" s="75" t="s">
        <v>28</v>
      </c>
      <c r="B24" s="74">
        <f>'POSEBNI DIO'!C7</f>
        <v>19292540.689999998</v>
      </c>
      <c r="C24" s="125">
        <f>'POSEBNI DIO'!D7</f>
        <v>19164820</v>
      </c>
      <c r="D24" s="125">
        <f>'POSEBNI DIO'!E7</f>
        <v>16882336</v>
      </c>
      <c r="E24" s="125">
        <f>'POSEBNI DIO'!F7</f>
        <v>17708660</v>
      </c>
      <c r="F24" s="125">
        <f>'POSEBNI DIO'!G7</f>
        <v>12768840</v>
      </c>
    </row>
    <row r="25" spans="1:7" x14ac:dyDescent="0.25">
      <c r="A25" s="71" t="s">
        <v>29</v>
      </c>
      <c r="B25" s="72">
        <f>+B26</f>
        <v>61766.64</v>
      </c>
      <c r="C25" s="111">
        <f t="shared" ref="C25" si="10">+C26</f>
        <v>13450</v>
      </c>
      <c r="D25" s="111">
        <f t="shared" ref="D25" si="11">+D26</f>
        <v>15720</v>
      </c>
      <c r="E25" s="111">
        <f t="shared" ref="E25" si="12">+E26</f>
        <v>7731</v>
      </c>
      <c r="F25" s="111">
        <f t="shared" ref="F25" si="13">+F26</f>
        <v>10277</v>
      </c>
    </row>
    <row r="26" spans="1:7" x14ac:dyDescent="0.25">
      <c r="A26" s="76" t="s">
        <v>30</v>
      </c>
      <c r="B26" s="74">
        <f>'POSEBNI DIO'!C8</f>
        <v>61766.64</v>
      </c>
      <c r="C26" s="125">
        <f>'POSEBNI DIO'!D8</f>
        <v>13450</v>
      </c>
      <c r="D26" s="125">
        <f>'POSEBNI DIO'!E8</f>
        <v>15720</v>
      </c>
      <c r="E26" s="125">
        <f>'POSEBNI DIO'!F8</f>
        <v>7731</v>
      </c>
      <c r="F26" s="125">
        <f>'POSEBNI DIO'!G8</f>
        <v>10277</v>
      </c>
    </row>
    <row r="27" spans="1:7" x14ac:dyDescent="0.25">
      <c r="A27" s="71" t="s">
        <v>105</v>
      </c>
      <c r="B27" s="72">
        <f>SUM(B28:B31)</f>
        <v>132452953.11000001</v>
      </c>
      <c r="C27" s="111">
        <f t="shared" ref="C27" si="14">SUM(C28:C31)</f>
        <v>139261100</v>
      </c>
      <c r="D27" s="111">
        <f t="shared" ref="D27" si="15">SUM(D28:D31)</f>
        <v>102046755</v>
      </c>
      <c r="E27" s="111">
        <f t="shared" ref="E27" si="16">SUM(E28:E31)</f>
        <v>100347000</v>
      </c>
      <c r="F27" s="111">
        <f t="shared" ref="F27" si="17">SUM(F28:F31)</f>
        <v>72355000</v>
      </c>
    </row>
    <row r="28" spans="1:7" x14ac:dyDescent="0.25">
      <c r="A28" s="76" t="s">
        <v>115</v>
      </c>
      <c r="B28" s="74">
        <f>'POSEBNI DIO'!C9</f>
        <v>24378.7</v>
      </c>
      <c r="C28" s="125">
        <f>'POSEBNI DIO'!D9</f>
        <v>59800</v>
      </c>
      <c r="D28" s="125">
        <f>'POSEBNI DIO'!E9</f>
        <v>19993</v>
      </c>
      <c r="E28" s="125">
        <f>'POSEBNI DIO'!F9</f>
        <v>0</v>
      </c>
      <c r="F28" s="125">
        <f>'POSEBNI DIO'!G9</f>
        <v>0</v>
      </c>
    </row>
    <row r="29" spans="1:7" x14ac:dyDescent="0.25">
      <c r="A29" s="76" t="s">
        <v>106</v>
      </c>
      <c r="B29" s="74">
        <f>'POSEBNI DIO'!C10</f>
        <v>2867.25</v>
      </c>
      <c r="C29" s="125">
        <f>'POSEBNI DIO'!D10</f>
        <v>1000</v>
      </c>
      <c r="D29" s="125">
        <f>'POSEBNI DIO'!E10</f>
        <v>6762</v>
      </c>
      <c r="E29" s="125">
        <f>'POSEBNI DIO'!F10</f>
        <v>0</v>
      </c>
      <c r="F29" s="125">
        <f>'POSEBNI DIO'!G10</f>
        <v>0</v>
      </c>
    </row>
    <row r="30" spans="1:7" x14ac:dyDescent="0.25">
      <c r="A30" s="76" t="s">
        <v>107</v>
      </c>
      <c r="B30" s="74">
        <f>'POSEBNI DIO'!C11</f>
        <v>105039032.83000001</v>
      </c>
      <c r="C30" s="125">
        <f>'POSEBNI DIO'!D11</f>
        <v>108890200</v>
      </c>
      <c r="D30" s="125">
        <f>'POSEBNI DIO'!E11</f>
        <v>95662000</v>
      </c>
      <c r="E30" s="125">
        <f>'POSEBNI DIO'!F11</f>
        <v>100347000</v>
      </c>
      <c r="F30" s="125">
        <f>'POSEBNI DIO'!G11</f>
        <v>72355000</v>
      </c>
    </row>
    <row r="31" spans="1:7" x14ac:dyDescent="0.25">
      <c r="A31" s="76" t="s">
        <v>108</v>
      </c>
      <c r="B31" s="74">
        <f>'POSEBNI DIO'!C12</f>
        <v>27386674.329999998</v>
      </c>
      <c r="C31" s="125">
        <f>'POSEBNI DIO'!D12</f>
        <v>30310100</v>
      </c>
      <c r="D31" s="125">
        <f>'POSEBNI DIO'!E12</f>
        <v>6358000</v>
      </c>
      <c r="E31" s="125">
        <f>'POSEBNI DIO'!F12</f>
        <v>0</v>
      </c>
      <c r="F31" s="125">
        <f>'POSEBNI DIO'!G12</f>
        <v>0</v>
      </c>
    </row>
    <row r="32" spans="1:7" ht="47.25" x14ac:dyDescent="0.25">
      <c r="A32" s="71" t="s">
        <v>110</v>
      </c>
      <c r="B32" s="72">
        <f>+B33</f>
        <v>79685.25</v>
      </c>
      <c r="C32" s="111">
        <f t="shared" ref="C32" si="18">+C33</f>
        <v>150000</v>
      </c>
      <c r="D32" s="111">
        <f t="shared" ref="D32" si="19">+D33</f>
        <v>340000</v>
      </c>
      <c r="E32" s="111">
        <f t="shared" ref="E32" si="20">+E33</f>
        <v>500000</v>
      </c>
      <c r="F32" s="111">
        <f t="shared" ref="F32" si="21">+F33</f>
        <v>500000</v>
      </c>
    </row>
    <row r="33" spans="1:6" ht="47.25" x14ac:dyDescent="0.25">
      <c r="A33" s="76" t="s">
        <v>116</v>
      </c>
      <c r="B33" s="74">
        <f>'POSEBNI DIO'!C13</f>
        <v>79685.25</v>
      </c>
      <c r="C33" s="125">
        <f>'POSEBNI DIO'!D13</f>
        <v>150000</v>
      </c>
      <c r="D33" s="125">
        <f>'POSEBNI DIO'!E13</f>
        <v>340000</v>
      </c>
      <c r="E33" s="125">
        <f>'POSEBNI DIO'!F13</f>
        <v>500000</v>
      </c>
      <c r="F33" s="125">
        <f>'POSEBNI DIO'!G13</f>
        <v>500000</v>
      </c>
    </row>
    <row r="34" spans="1:6" x14ac:dyDescent="0.25">
      <c r="A34" s="78" t="s">
        <v>23</v>
      </c>
      <c r="B34" s="78"/>
      <c r="C34" s="78"/>
      <c r="D34" s="42"/>
      <c r="E34" s="42"/>
      <c r="F34" s="42"/>
    </row>
    <row r="36" spans="1:6" x14ac:dyDescent="0.25">
      <c r="B36" s="65"/>
      <c r="C36" s="65"/>
      <c r="D36" s="65"/>
      <c r="E36" s="65"/>
      <c r="F36" s="65"/>
    </row>
    <row r="38" spans="1:6" x14ac:dyDescent="0.25">
      <c r="C38" s="65"/>
    </row>
  </sheetData>
  <mergeCells count="1">
    <mergeCell ref="A2:F2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D11" activeCellId="1" sqref="D8 D11"/>
    </sheetView>
  </sheetViews>
  <sheetFormatPr defaultColWidth="8.7109375" defaultRowHeight="15.75" x14ac:dyDescent="0.25"/>
  <cols>
    <col min="1" max="1" width="44.7109375" style="41" customWidth="1"/>
    <col min="2" max="6" width="19.42578125" style="41" customWidth="1"/>
    <col min="7" max="8" width="25.28515625" style="41" customWidth="1"/>
    <col min="9" max="16384" width="8.7109375" style="41"/>
  </cols>
  <sheetData>
    <row r="1" spans="1:11" x14ac:dyDescent="0.25">
      <c r="A1" s="43"/>
      <c r="B1" s="43"/>
      <c r="C1" s="43"/>
      <c r="D1" s="43"/>
      <c r="E1" s="43"/>
      <c r="F1" s="43"/>
      <c r="G1" s="43"/>
      <c r="H1" s="43"/>
    </row>
    <row r="2" spans="1:11" ht="15.75" customHeight="1" x14ac:dyDescent="0.25">
      <c r="A2" s="155" t="s">
        <v>46</v>
      </c>
      <c r="B2" s="155"/>
      <c r="C2" s="155"/>
      <c r="D2" s="155"/>
      <c r="E2" s="155"/>
      <c r="F2" s="155"/>
      <c r="G2" s="66"/>
      <c r="H2" s="66"/>
    </row>
    <row r="3" spans="1:11" x14ac:dyDescent="0.25">
      <c r="A3" s="43"/>
      <c r="B3" s="43"/>
      <c r="C3" s="43"/>
      <c r="D3" s="43"/>
      <c r="E3" s="43"/>
      <c r="F3" s="43"/>
      <c r="G3" s="44"/>
      <c r="H3" s="44"/>
    </row>
    <row r="4" spans="1:11" ht="25.5" customHeight="1" x14ac:dyDescent="0.25">
      <c r="A4" s="45" t="s">
        <v>11</v>
      </c>
      <c r="B4" s="46" t="s">
        <v>125</v>
      </c>
      <c r="C4" s="46" t="s">
        <v>126</v>
      </c>
      <c r="D4" s="47" t="s">
        <v>127</v>
      </c>
      <c r="E4" s="47" t="s">
        <v>120</v>
      </c>
      <c r="F4" s="47" t="s">
        <v>128</v>
      </c>
    </row>
    <row r="5" spans="1:11" s="70" customFormat="1" x14ac:dyDescent="0.25">
      <c r="A5" s="67">
        <v>1</v>
      </c>
      <c r="B5" s="68">
        <v>2</v>
      </c>
      <c r="C5" s="68">
        <v>3</v>
      </c>
      <c r="D5" s="69">
        <v>4</v>
      </c>
      <c r="E5" s="69">
        <v>5</v>
      </c>
      <c r="F5" s="69">
        <v>6</v>
      </c>
    </row>
    <row r="6" spans="1:11" x14ac:dyDescent="0.25">
      <c r="A6" s="71" t="s">
        <v>45</v>
      </c>
      <c r="B6" s="72">
        <f>B7+B10</f>
        <v>346253323.77999997</v>
      </c>
      <c r="C6" s="72">
        <f t="shared" ref="C6:F6" si="0">C7+C10</f>
        <v>376384212</v>
      </c>
      <c r="D6" s="72">
        <f t="shared" si="0"/>
        <v>333847711</v>
      </c>
      <c r="E6" s="72">
        <f t="shared" si="0"/>
        <v>333860000</v>
      </c>
      <c r="F6" s="72">
        <f t="shared" si="0"/>
        <v>305700500</v>
      </c>
      <c r="G6" s="65"/>
      <c r="H6" s="65"/>
      <c r="I6" s="65"/>
      <c r="J6" s="65"/>
      <c r="K6" s="65"/>
    </row>
    <row r="7" spans="1:11" x14ac:dyDescent="0.25">
      <c r="A7" s="71" t="s">
        <v>111</v>
      </c>
      <c r="B7" s="72">
        <f>B8</f>
        <v>299926977</v>
      </c>
      <c r="C7" s="72">
        <f t="shared" ref="C7:F7" si="1">C8</f>
        <v>326165962</v>
      </c>
      <c r="D7" s="72">
        <f t="shared" si="1"/>
        <v>281800649</v>
      </c>
      <c r="E7" s="72">
        <f t="shared" si="1"/>
        <v>281282469</v>
      </c>
      <c r="F7" s="72">
        <f t="shared" si="1"/>
        <v>252622583</v>
      </c>
    </row>
    <row r="8" spans="1:11" x14ac:dyDescent="0.25">
      <c r="A8" s="82" t="s">
        <v>112</v>
      </c>
      <c r="B8" s="74">
        <v>299926977</v>
      </c>
      <c r="C8" s="74">
        <v>326165962</v>
      </c>
      <c r="D8" s="164">
        <v>281800649</v>
      </c>
      <c r="E8" s="74">
        <v>281282469</v>
      </c>
      <c r="F8" s="74">
        <v>252622583</v>
      </c>
    </row>
    <row r="9" spans="1:11" x14ac:dyDescent="0.25">
      <c r="A9" s="83" t="s">
        <v>23</v>
      </c>
      <c r="B9" s="78"/>
      <c r="C9" s="78"/>
      <c r="D9" s="42"/>
      <c r="E9" s="42"/>
      <c r="F9" s="42"/>
    </row>
    <row r="10" spans="1:11" x14ac:dyDescent="0.25">
      <c r="A10" s="71" t="s">
        <v>12</v>
      </c>
      <c r="B10" s="72">
        <f>+B11</f>
        <v>46326346.780000001</v>
      </c>
      <c r="C10" s="72">
        <f t="shared" ref="C10:F10" si="2">+C11</f>
        <v>50218250</v>
      </c>
      <c r="D10" s="72">
        <f t="shared" si="2"/>
        <v>52047062</v>
      </c>
      <c r="E10" s="72">
        <f t="shared" si="2"/>
        <v>52577531</v>
      </c>
      <c r="F10" s="72">
        <f t="shared" si="2"/>
        <v>53077917</v>
      </c>
    </row>
    <row r="11" spans="1:11" ht="31.5" x14ac:dyDescent="0.25">
      <c r="A11" s="76" t="s">
        <v>13</v>
      </c>
      <c r="B11" s="74">
        <v>46326346.780000001</v>
      </c>
      <c r="C11" s="74">
        <v>50218250</v>
      </c>
      <c r="D11" s="164">
        <v>52047062</v>
      </c>
      <c r="E11" s="74">
        <v>52577531</v>
      </c>
      <c r="F11" s="74">
        <v>53077917</v>
      </c>
    </row>
    <row r="12" spans="1:11" x14ac:dyDescent="0.25">
      <c r="A12" s="78" t="s">
        <v>23</v>
      </c>
      <c r="B12" s="78"/>
      <c r="C12" s="78"/>
      <c r="D12" s="42"/>
      <c r="E12" s="42"/>
      <c r="F12" s="42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134" t="s">
        <v>18</v>
      </c>
      <c r="B2" s="134"/>
      <c r="C2" s="134"/>
      <c r="D2" s="134"/>
      <c r="E2" s="134"/>
      <c r="F2" s="134"/>
      <c r="G2" s="134"/>
      <c r="H2" s="134"/>
      <c r="I2" s="31"/>
      <c r="J2" s="31"/>
    </row>
    <row r="3" spans="1:10" ht="18" x14ac:dyDescent="0.25">
      <c r="A3" s="23"/>
      <c r="B3" s="23"/>
      <c r="C3" s="23"/>
      <c r="D3" s="23"/>
      <c r="E3" s="23"/>
      <c r="F3" s="23"/>
      <c r="G3" s="23"/>
      <c r="H3" s="23"/>
      <c r="I3" s="6"/>
      <c r="J3" s="6"/>
    </row>
    <row r="4" spans="1:10" ht="15.75" x14ac:dyDescent="0.25">
      <c r="A4" s="134" t="s">
        <v>14</v>
      </c>
      <c r="B4" s="134"/>
      <c r="C4" s="134"/>
      <c r="D4" s="134"/>
      <c r="E4" s="134"/>
      <c r="F4" s="134"/>
      <c r="G4" s="134"/>
      <c r="H4" s="134"/>
      <c r="I4" s="30"/>
      <c r="J4" s="30"/>
    </row>
    <row r="5" spans="1:10" ht="18" x14ac:dyDescent="0.25">
      <c r="A5" s="23"/>
      <c r="B5" s="23"/>
      <c r="C5" s="23"/>
      <c r="D5" s="23"/>
      <c r="E5" s="23"/>
      <c r="F5" s="23"/>
      <c r="G5" s="23"/>
      <c r="H5" s="23"/>
      <c r="I5" s="6"/>
      <c r="J5" s="6"/>
    </row>
    <row r="6" spans="1:10" ht="15.75" x14ac:dyDescent="0.25">
      <c r="A6" s="134" t="s">
        <v>47</v>
      </c>
      <c r="B6" s="134"/>
      <c r="C6" s="134"/>
      <c r="D6" s="134"/>
      <c r="E6" s="134"/>
      <c r="F6" s="134"/>
      <c r="G6" s="134"/>
      <c r="H6" s="134"/>
      <c r="I6" s="32"/>
      <c r="J6" s="32"/>
    </row>
    <row r="7" spans="1:10" ht="18" x14ac:dyDescent="0.25">
      <c r="A7" s="23"/>
      <c r="B7" s="23"/>
      <c r="C7" s="23"/>
      <c r="D7" s="23"/>
      <c r="E7" s="23"/>
      <c r="F7" s="23"/>
      <c r="G7" s="23"/>
      <c r="H7" s="23"/>
      <c r="I7" s="6"/>
      <c r="J7" s="6"/>
    </row>
    <row r="8" spans="1:10" ht="31.5" x14ac:dyDescent="0.25">
      <c r="A8" s="156" t="s">
        <v>11</v>
      </c>
      <c r="B8" s="157"/>
      <c r="C8" s="158"/>
      <c r="D8" s="46" t="s">
        <v>125</v>
      </c>
      <c r="E8" s="46" t="s">
        <v>126</v>
      </c>
      <c r="F8" s="47" t="s">
        <v>127</v>
      </c>
      <c r="G8" s="47" t="s">
        <v>120</v>
      </c>
      <c r="H8" s="47" t="s">
        <v>128</v>
      </c>
    </row>
    <row r="9" spans="1:10" s="38" customFormat="1" ht="11.25" x14ac:dyDescent="0.2">
      <c r="A9" s="159">
        <v>1</v>
      </c>
      <c r="B9" s="160"/>
      <c r="C9" s="161"/>
      <c r="D9" s="39">
        <v>2</v>
      </c>
      <c r="E9" s="39">
        <v>3</v>
      </c>
      <c r="F9" s="40">
        <v>4</v>
      </c>
      <c r="G9" s="40">
        <v>5</v>
      </c>
      <c r="H9" s="40">
        <v>6</v>
      </c>
    </row>
    <row r="10" spans="1:10" x14ac:dyDescent="0.25">
      <c r="A10" s="11">
        <v>8</v>
      </c>
      <c r="B10" s="11"/>
      <c r="C10" s="11" t="s">
        <v>15</v>
      </c>
      <c r="D10" s="11"/>
      <c r="E10" s="11"/>
      <c r="F10" s="10"/>
      <c r="G10" s="10"/>
      <c r="H10" s="10"/>
    </row>
    <row r="11" spans="1:10" x14ac:dyDescent="0.25">
      <c r="A11" s="11"/>
      <c r="B11" s="15">
        <v>84</v>
      </c>
      <c r="C11" s="15" t="s">
        <v>20</v>
      </c>
      <c r="D11" s="11"/>
      <c r="E11" s="11"/>
      <c r="F11" s="10"/>
      <c r="G11" s="10"/>
      <c r="H11" s="10"/>
    </row>
    <row r="12" spans="1:10" x14ac:dyDescent="0.25">
      <c r="A12" s="12" t="s">
        <v>23</v>
      </c>
      <c r="B12" s="12"/>
      <c r="C12" s="17"/>
      <c r="D12" s="15"/>
      <c r="E12" s="15"/>
      <c r="F12" s="10"/>
      <c r="G12" s="10"/>
      <c r="H12" s="10"/>
    </row>
    <row r="13" spans="1:10" x14ac:dyDescent="0.25">
      <c r="A13" s="13">
        <v>5</v>
      </c>
      <c r="B13" s="14"/>
      <c r="C13" s="24" t="s">
        <v>16</v>
      </c>
      <c r="D13" s="15"/>
      <c r="E13" s="15"/>
      <c r="F13" s="10"/>
      <c r="G13" s="10"/>
      <c r="H13" s="10"/>
    </row>
    <row r="14" spans="1:10" ht="25.5" x14ac:dyDescent="0.25">
      <c r="A14" s="15"/>
      <c r="B14" s="15">
        <v>54</v>
      </c>
      <c r="C14" s="25" t="s">
        <v>21</v>
      </c>
      <c r="D14" s="15"/>
      <c r="E14" s="15"/>
      <c r="F14" s="10"/>
      <c r="G14" s="10"/>
      <c r="H14" s="10"/>
    </row>
    <row r="15" spans="1:10" x14ac:dyDescent="0.25">
      <c r="A15" s="16" t="s">
        <v>23</v>
      </c>
      <c r="B15" s="14"/>
      <c r="C15" s="24"/>
      <c r="D15" s="15"/>
      <c r="E15" s="15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G15" sqref="G15"/>
    </sheetView>
  </sheetViews>
  <sheetFormatPr defaultColWidth="8.7109375" defaultRowHeight="15.75" x14ac:dyDescent="0.25"/>
  <cols>
    <col min="1" max="1" width="44.7109375" style="41" customWidth="1"/>
    <col min="2" max="6" width="19.42578125" style="41" customWidth="1"/>
    <col min="7" max="8" width="25.28515625" style="41" customWidth="1"/>
    <col min="9" max="16384" width="8.7109375" style="41"/>
  </cols>
  <sheetData>
    <row r="1" spans="1:8" x14ac:dyDescent="0.25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155" t="s">
        <v>48</v>
      </c>
      <c r="B2" s="155"/>
      <c r="C2" s="155"/>
      <c r="D2" s="155"/>
      <c r="E2" s="155"/>
      <c r="F2" s="155"/>
      <c r="G2" s="66"/>
      <c r="H2" s="66"/>
    </row>
    <row r="3" spans="1:8" x14ac:dyDescent="0.25">
      <c r="A3" s="43"/>
      <c r="B3" s="43"/>
      <c r="C3" s="43"/>
      <c r="D3" s="43"/>
      <c r="E3" s="43"/>
      <c r="F3" s="43"/>
      <c r="G3" s="44"/>
      <c r="H3" s="44"/>
    </row>
    <row r="4" spans="1:8" ht="25.5" customHeight="1" x14ac:dyDescent="0.25">
      <c r="A4" s="45" t="s">
        <v>11</v>
      </c>
      <c r="B4" s="46" t="s">
        <v>125</v>
      </c>
      <c r="C4" s="46" t="s">
        <v>126</v>
      </c>
      <c r="D4" s="47" t="s">
        <v>127</v>
      </c>
      <c r="E4" s="47" t="s">
        <v>120</v>
      </c>
      <c r="F4" s="47" t="s">
        <v>128</v>
      </c>
    </row>
    <row r="5" spans="1:8" s="70" customFormat="1" x14ac:dyDescent="0.25">
      <c r="A5" s="67">
        <v>1</v>
      </c>
      <c r="B5" s="68">
        <v>2</v>
      </c>
      <c r="C5" s="68">
        <v>3</v>
      </c>
      <c r="D5" s="69">
        <v>4</v>
      </c>
      <c r="E5" s="69">
        <v>5</v>
      </c>
      <c r="F5" s="69">
        <v>6</v>
      </c>
    </row>
    <row r="6" spans="1:8" x14ac:dyDescent="0.25">
      <c r="A6" s="80" t="s">
        <v>49</v>
      </c>
      <c r="B6" s="81">
        <f>+B7+B10+B14+B17</f>
        <v>0</v>
      </c>
      <c r="C6" s="81">
        <f t="shared" ref="C6:F6" si="0">+C7+C10+C14+C17</f>
        <v>0</v>
      </c>
      <c r="D6" s="81">
        <f t="shared" si="0"/>
        <v>0</v>
      </c>
      <c r="E6" s="81">
        <f t="shared" si="0"/>
        <v>0</v>
      </c>
      <c r="F6" s="81">
        <f t="shared" si="0"/>
        <v>0</v>
      </c>
    </row>
    <row r="7" spans="1:8" x14ac:dyDescent="0.25">
      <c r="A7" s="71" t="s">
        <v>104</v>
      </c>
      <c r="B7" s="72">
        <f>B8</f>
        <v>0</v>
      </c>
      <c r="C7" s="72">
        <f t="shared" ref="C7" si="1">C8</f>
        <v>0</v>
      </c>
      <c r="D7" s="72">
        <f t="shared" ref="D7" si="2">D8</f>
        <v>0</v>
      </c>
      <c r="E7" s="72">
        <f t="shared" ref="E7" si="3">E8</f>
        <v>0</v>
      </c>
      <c r="F7" s="72">
        <f t="shared" ref="F7" si="4">F8</f>
        <v>0</v>
      </c>
    </row>
    <row r="8" spans="1:8" x14ac:dyDescent="0.25">
      <c r="A8" s="76"/>
      <c r="B8" s="77"/>
      <c r="C8" s="108"/>
      <c r="D8" s="108"/>
      <c r="E8" s="108"/>
      <c r="F8" s="77"/>
    </row>
    <row r="9" spans="1:8" x14ac:dyDescent="0.25">
      <c r="A9" s="76"/>
      <c r="B9" s="79"/>
      <c r="C9" s="109"/>
      <c r="D9" s="109"/>
      <c r="E9" s="109"/>
      <c r="F9" s="79"/>
    </row>
    <row r="10" spans="1:8" x14ac:dyDescent="0.25">
      <c r="A10" s="71" t="s">
        <v>105</v>
      </c>
      <c r="B10" s="72">
        <f>B11+B12</f>
        <v>0</v>
      </c>
      <c r="C10" s="110">
        <f t="shared" ref="C10:F10" si="5">C11+C12</f>
        <v>0</v>
      </c>
      <c r="D10" s="110">
        <f t="shared" si="5"/>
        <v>0</v>
      </c>
      <c r="E10" s="110">
        <f t="shared" si="5"/>
        <v>0</v>
      </c>
      <c r="F10" s="72">
        <f t="shared" si="5"/>
        <v>0</v>
      </c>
    </row>
    <row r="11" spans="1:8" x14ac:dyDescent="0.25">
      <c r="A11" s="76"/>
      <c r="B11" s="77"/>
      <c r="C11" s="108"/>
      <c r="D11" s="108"/>
      <c r="E11" s="108"/>
      <c r="F11" s="77"/>
    </row>
    <row r="12" spans="1:8" x14ac:dyDescent="0.25">
      <c r="A12" s="76"/>
      <c r="B12" s="77"/>
      <c r="C12" s="108"/>
      <c r="D12" s="108"/>
      <c r="E12" s="108"/>
      <c r="F12" s="77"/>
    </row>
    <row r="13" spans="1:8" x14ac:dyDescent="0.25">
      <c r="A13" s="76"/>
      <c r="B13" s="77"/>
      <c r="C13" s="108"/>
      <c r="D13" s="108"/>
      <c r="E13" s="108"/>
      <c r="F13" s="77"/>
    </row>
    <row r="14" spans="1:8" x14ac:dyDescent="0.25">
      <c r="A14" s="71" t="s">
        <v>109</v>
      </c>
      <c r="B14" s="72">
        <f>B15</f>
        <v>0</v>
      </c>
      <c r="C14" s="110">
        <f t="shared" ref="C14:F14" si="6">C15</f>
        <v>0</v>
      </c>
      <c r="D14" s="110">
        <f t="shared" si="6"/>
        <v>0</v>
      </c>
      <c r="E14" s="110">
        <f t="shared" si="6"/>
        <v>0</v>
      </c>
      <c r="F14" s="72">
        <f t="shared" si="6"/>
        <v>0</v>
      </c>
    </row>
    <row r="15" spans="1:8" x14ac:dyDescent="0.25">
      <c r="A15" s="76"/>
      <c r="B15" s="77"/>
      <c r="C15" s="108"/>
      <c r="D15" s="108"/>
      <c r="E15" s="108"/>
      <c r="F15" s="77"/>
    </row>
    <row r="16" spans="1:8" x14ac:dyDescent="0.25">
      <c r="A16" s="76"/>
      <c r="B16" s="77"/>
      <c r="C16" s="108"/>
      <c r="D16" s="108"/>
      <c r="E16" s="108"/>
      <c r="F16" s="77"/>
    </row>
    <row r="17" spans="1:6" ht="47.25" x14ac:dyDescent="0.25">
      <c r="A17" s="71" t="s">
        <v>110</v>
      </c>
      <c r="B17" s="72">
        <f>SUM(B18)</f>
        <v>0</v>
      </c>
      <c r="C17" s="110">
        <f t="shared" ref="C17:F17" si="7">SUM(C18)</f>
        <v>0</v>
      </c>
      <c r="D17" s="110">
        <f t="shared" si="7"/>
        <v>0</v>
      </c>
      <c r="E17" s="110">
        <f t="shared" si="7"/>
        <v>0</v>
      </c>
      <c r="F17" s="72">
        <f t="shared" si="7"/>
        <v>0</v>
      </c>
    </row>
    <row r="18" spans="1:6" x14ac:dyDescent="0.25">
      <c r="A18" s="76"/>
      <c r="B18" s="77"/>
      <c r="C18" s="108"/>
      <c r="D18" s="108"/>
      <c r="E18" s="108"/>
      <c r="F18" s="77"/>
    </row>
    <row r="19" spans="1:6" x14ac:dyDescent="0.25">
      <c r="A19" s="80" t="s">
        <v>50</v>
      </c>
      <c r="B19" s="81">
        <f>+B20+B23+B27+B30</f>
        <v>0</v>
      </c>
      <c r="C19" s="81">
        <f t="shared" ref="C19:F19" si="8">+C20+C23+C27+C30</f>
        <v>0</v>
      </c>
      <c r="D19" s="81">
        <f t="shared" si="8"/>
        <v>0</v>
      </c>
      <c r="E19" s="81">
        <f t="shared" si="8"/>
        <v>0</v>
      </c>
      <c r="F19" s="81">
        <f t="shared" si="8"/>
        <v>0</v>
      </c>
    </row>
    <row r="20" spans="1:6" x14ac:dyDescent="0.25">
      <c r="A20" s="71" t="s">
        <v>104</v>
      </c>
      <c r="B20" s="72">
        <f>B21</f>
        <v>0</v>
      </c>
      <c r="C20" s="72">
        <f t="shared" ref="C20:F20" si="9">C21</f>
        <v>0</v>
      </c>
      <c r="D20" s="72">
        <f t="shared" si="9"/>
        <v>0</v>
      </c>
      <c r="E20" s="72">
        <f t="shared" si="9"/>
        <v>0</v>
      </c>
      <c r="F20" s="72">
        <f t="shared" si="9"/>
        <v>0</v>
      </c>
    </row>
    <row r="21" spans="1:6" x14ac:dyDescent="0.25">
      <c r="A21" s="76"/>
      <c r="B21" s="77"/>
      <c r="C21" s="108"/>
      <c r="D21" s="108"/>
      <c r="E21" s="108"/>
      <c r="F21" s="77"/>
    </row>
    <row r="22" spans="1:6" x14ac:dyDescent="0.25">
      <c r="A22" s="76"/>
      <c r="B22" s="77"/>
      <c r="C22" s="108"/>
      <c r="D22" s="108"/>
      <c r="E22" s="108"/>
      <c r="F22" s="77"/>
    </row>
    <row r="23" spans="1:6" x14ac:dyDescent="0.25">
      <c r="A23" s="71" t="s">
        <v>105</v>
      </c>
      <c r="B23" s="72">
        <f>B24+B25</f>
        <v>0</v>
      </c>
      <c r="C23" s="110">
        <f t="shared" ref="C23:F23" si="10">C24+C25</f>
        <v>0</v>
      </c>
      <c r="D23" s="110">
        <f t="shared" si="10"/>
        <v>0</v>
      </c>
      <c r="E23" s="110">
        <f t="shared" si="10"/>
        <v>0</v>
      </c>
      <c r="F23" s="72">
        <f t="shared" si="10"/>
        <v>0</v>
      </c>
    </row>
    <row r="24" spans="1:6" x14ac:dyDescent="0.25">
      <c r="A24" s="76"/>
      <c r="B24" s="77"/>
      <c r="C24" s="108"/>
      <c r="D24" s="108"/>
      <c r="E24" s="108"/>
      <c r="F24" s="77"/>
    </row>
    <row r="25" spans="1:6" x14ac:dyDescent="0.25">
      <c r="A25" s="76"/>
      <c r="B25" s="77"/>
      <c r="C25" s="108"/>
      <c r="D25" s="108"/>
      <c r="E25" s="108"/>
      <c r="F25" s="77"/>
    </row>
    <row r="26" spans="1:6" x14ac:dyDescent="0.25">
      <c r="A26" s="76"/>
      <c r="B26" s="77"/>
      <c r="C26" s="108"/>
      <c r="D26" s="108"/>
      <c r="E26" s="108"/>
      <c r="F26" s="77"/>
    </row>
    <row r="27" spans="1:6" x14ac:dyDescent="0.25">
      <c r="A27" s="71" t="s">
        <v>109</v>
      </c>
      <c r="B27" s="72">
        <f>B28</f>
        <v>0</v>
      </c>
      <c r="C27" s="110">
        <f t="shared" ref="C27" si="11">C28</f>
        <v>0</v>
      </c>
      <c r="D27" s="110">
        <f t="shared" ref="D27" si="12">D28</f>
        <v>0</v>
      </c>
      <c r="E27" s="110">
        <f t="shared" ref="E27" si="13">E28</f>
        <v>0</v>
      </c>
      <c r="F27" s="72">
        <f t="shared" ref="F27" si="14">F28</f>
        <v>0</v>
      </c>
    </row>
    <row r="28" spans="1:6" x14ac:dyDescent="0.25">
      <c r="A28" s="76"/>
      <c r="B28" s="77"/>
      <c r="C28" s="108"/>
      <c r="D28" s="108"/>
      <c r="E28" s="108"/>
      <c r="F28" s="77"/>
    </row>
    <row r="29" spans="1:6" x14ac:dyDescent="0.25">
      <c r="A29" s="76"/>
      <c r="B29" s="77"/>
      <c r="C29" s="108"/>
      <c r="D29" s="108"/>
      <c r="E29" s="108"/>
      <c r="F29" s="77"/>
    </row>
    <row r="30" spans="1:6" ht="47.25" x14ac:dyDescent="0.25">
      <c r="A30" s="71" t="s">
        <v>110</v>
      </c>
      <c r="B30" s="72">
        <f>SUM(B31)</f>
        <v>0</v>
      </c>
      <c r="C30" s="110">
        <f t="shared" ref="C30" si="15">SUM(C31)</f>
        <v>0</v>
      </c>
      <c r="D30" s="110">
        <f t="shared" ref="D30" si="16">SUM(D31)</f>
        <v>0</v>
      </c>
      <c r="E30" s="110">
        <f t="shared" ref="E30" si="17">SUM(E31)</f>
        <v>0</v>
      </c>
      <c r="F30" s="72">
        <f t="shared" ref="F30" si="18">SUM(F31)</f>
        <v>0</v>
      </c>
    </row>
    <row r="31" spans="1:6" ht="47.25" x14ac:dyDescent="0.25">
      <c r="A31" s="76" t="s">
        <v>114</v>
      </c>
      <c r="B31" s="77"/>
      <c r="C31" s="108"/>
      <c r="D31" s="108"/>
      <c r="E31" s="108"/>
      <c r="F31" s="77"/>
    </row>
    <row r="33" spans="2:6" x14ac:dyDescent="0.25">
      <c r="B33" s="65">
        <f>+B6-B19</f>
        <v>0</v>
      </c>
      <c r="C33" s="65">
        <f>+C6-C19</f>
        <v>0</v>
      </c>
      <c r="D33" s="65">
        <f>+D6-D19</f>
        <v>0</v>
      </c>
      <c r="E33" s="65">
        <f>+E6-E19</f>
        <v>0</v>
      </c>
      <c r="F33" s="65">
        <f>+F6-F19</f>
        <v>0</v>
      </c>
    </row>
  </sheetData>
  <mergeCells count="1">
    <mergeCell ref="A2:F2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tabSelected="1" topLeftCell="A155" zoomScale="85" zoomScaleNormal="85" workbookViewId="0">
      <selection activeCell="E111" sqref="E111:E112"/>
    </sheetView>
  </sheetViews>
  <sheetFormatPr defaultColWidth="9.140625" defaultRowHeight="15.75" x14ac:dyDescent="0.25"/>
  <cols>
    <col min="1" max="2" width="36.7109375" style="41" customWidth="1"/>
    <col min="3" max="4" width="21" style="41" bestFit="1" customWidth="1"/>
    <col min="5" max="5" width="24.140625" style="41" bestFit="1" customWidth="1"/>
    <col min="6" max="7" width="24.85546875" style="41" bestFit="1" customWidth="1"/>
    <col min="8" max="8" width="9.140625" style="41"/>
    <col min="9" max="9" width="12.42578125" style="41" bestFit="1" customWidth="1"/>
    <col min="10" max="11" width="16.7109375" style="41" bestFit="1" customWidth="1"/>
    <col min="12" max="12" width="13.7109375" style="41" bestFit="1" customWidth="1"/>
    <col min="13" max="16384" width="9.140625" style="41"/>
  </cols>
  <sheetData>
    <row r="1" spans="1:10" x14ac:dyDescent="0.25">
      <c r="A1" s="43"/>
      <c r="B1" s="43"/>
      <c r="C1" s="43"/>
      <c r="D1" s="43"/>
      <c r="E1" s="43"/>
      <c r="F1" s="43"/>
      <c r="G1" s="43"/>
    </row>
    <row r="2" spans="1:10" ht="18" customHeight="1" x14ac:dyDescent="0.25">
      <c r="A2" s="155" t="s">
        <v>17</v>
      </c>
      <c r="B2" s="155"/>
      <c r="C2" s="155"/>
      <c r="D2" s="155"/>
      <c r="E2" s="155"/>
      <c r="F2" s="155"/>
      <c r="G2" s="155"/>
    </row>
    <row r="3" spans="1:10" x14ac:dyDescent="0.25">
      <c r="A3" s="43"/>
      <c r="B3" s="43"/>
      <c r="C3" s="43"/>
      <c r="D3" s="43"/>
      <c r="E3" s="43"/>
      <c r="F3" s="43"/>
      <c r="G3" s="43"/>
    </row>
    <row r="4" spans="1:10" ht="31.5" x14ac:dyDescent="0.25">
      <c r="A4" s="150" t="s">
        <v>11</v>
      </c>
      <c r="B4" s="151"/>
      <c r="C4" s="46" t="s">
        <v>125</v>
      </c>
      <c r="D4" s="46" t="s">
        <v>126</v>
      </c>
      <c r="E4" s="47" t="s">
        <v>127</v>
      </c>
      <c r="F4" s="47" t="s">
        <v>120</v>
      </c>
      <c r="G4" s="47" t="s">
        <v>128</v>
      </c>
    </row>
    <row r="5" spans="1:10" ht="31.5" x14ac:dyDescent="0.25">
      <c r="A5" s="61" t="s">
        <v>51</v>
      </c>
      <c r="B5" s="62" t="s">
        <v>52</v>
      </c>
      <c r="C5" s="60">
        <f>SUM(C6:C13)</f>
        <v>361136295.77999997</v>
      </c>
      <c r="D5" s="116">
        <f>SUM(D6:D13)</f>
        <v>376384212</v>
      </c>
      <c r="E5" s="116">
        <f>SUM(E6:E13)</f>
        <v>333847711</v>
      </c>
      <c r="F5" s="116">
        <f>SUM(F6:F13)</f>
        <v>333860000</v>
      </c>
      <c r="G5" s="116">
        <f>SUM(G6:G13)</f>
        <v>305700500</v>
      </c>
    </row>
    <row r="6" spans="1:10" ht="25.5" customHeight="1" x14ac:dyDescent="0.25">
      <c r="A6" s="49">
        <v>11</v>
      </c>
      <c r="B6" s="48" t="s">
        <v>53</v>
      </c>
      <c r="C6" s="99">
        <f>C17+C37+C42+C48+C54+C57+C60+C110+C147+C158+C169+C172</f>
        <v>209249350.09</v>
      </c>
      <c r="D6" s="114">
        <f t="shared" ref="D6:G6" si="0">D17+D37+D42+D48+D54+D57+D60+D110+D147+D158+D169+D172</f>
        <v>217794842</v>
      </c>
      <c r="E6" s="114">
        <f t="shared" si="0"/>
        <v>214562900</v>
      </c>
      <c r="F6" s="114">
        <f t="shared" si="0"/>
        <v>215296609</v>
      </c>
      <c r="G6" s="114">
        <f t="shared" si="0"/>
        <v>220066383</v>
      </c>
      <c r="J6" s="124"/>
    </row>
    <row r="7" spans="1:10" ht="25.5" customHeight="1" x14ac:dyDescent="0.25">
      <c r="A7" s="49">
        <v>12</v>
      </c>
      <c r="B7" s="48" t="s">
        <v>54</v>
      </c>
      <c r="C7" s="99">
        <f>+C76+C93+C114+C123+C130</f>
        <v>19292540.689999998</v>
      </c>
      <c r="D7" s="114">
        <f t="shared" ref="D7:G7" si="1">+D76+D93+D114+D123+D130</f>
        <v>19164820</v>
      </c>
      <c r="E7" s="114">
        <f t="shared" si="1"/>
        <v>16882336</v>
      </c>
      <c r="F7" s="114">
        <f t="shared" si="1"/>
        <v>17708660</v>
      </c>
      <c r="G7" s="114">
        <f t="shared" si="1"/>
        <v>12768840</v>
      </c>
    </row>
    <row r="8" spans="1:10" ht="25.5" customHeight="1" x14ac:dyDescent="0.25">
      <c r="A8" s="49">
        <v>31</v>
      </c>
      <c r="B8" s="48" t="s">
        <v>55</v>
      </c>
      <c r="C8" s="99">
        <f>+C24+C39</f>
        <v>61766.64</v>
      </c>
      <c r="D8" s="114">
        <f>+D24+D39</f>
        <v>13450</v>
      </c>
      <c r="E8" s="114">
        <f>+E24+E39</f>
        <v>15720</v>
      </c>
      <c r="F8" s="114">
        <f>+F24+F39</f>
        <v>7731</v>
      </c>
      <c r="G8" s="114">
        <f>+G24+G39</f>
        <v>10277</v>
      </c>
    </row>
    <row r="9" spans="1:10" ht="25.5" customHeight="1" x14ac:dyDescent="0.25">
      <c r="A9" s="49">
        <v>51</v>
      </c>
      <c r="B9" s="48" t="s">
        <v>56</v>
      </c>
      <c r="C9" s="99">
        <f>C26+C137</f>
        <v>24378.7</v>
      </c>
      <c r="D9" s="114">
        <f>D26+D137</f>
        <v>59800</v>
      </c>
      <c r="E9" s="114">
        <f>E26+E137</f>
        <v>19993</v>
      </c>
      <c r="F9" s="114">
        <f>F26+F137</f>
        <v>0</v>
      </c>
      <c r="G9" s="114">
        <f>G26+G137</f>
        <v>0</v>
      </c>
    </row>
    <row r="10" spans="1:10" ht="25.5" customHeight="1" x14ac:dyDescent="0.25">
      <c r="A10" s="49">
        <v>52</v>
      </c>
      <c r="B10" s="48" t="s">
        <v>57</v>
      </c>
      <c r="C10" s="99">
        <f>C28</f>
        <v>2867.25</v>
      </c>
      <c r="D10" s="114">
        <f t="shared" ref="D10:G10" si="2">D28</f>
        <v>1000</v>
      </c>
      <c r="E10" s="114">
        <f t="shared" si="2"/>
        <v>6762</v>
      </c>
      <c r="F10" s="114">
        <f t="shared" si="2"/>
        <v>0</v>
      </c>
      <c r="G10" s="114">
        <f t="shared" si="2"/>
        <v>0</v>
      </c>
    </row>
    <row r="11" spans="1:10" ht="25.5" customHeight="1" x14ac:dyDescent="0.25">
      <c r="A11" s="49">
        <v>561</v>
      </c>
      <c r="B11" s="48" t="s">
        <v>58</v>
      </c>
      <c r="C11" s="99">
        <f>C64+C70+C84+C101+C118+C126+C133+C141+C153</f>
        <v>105039032.83000001</v>
      </c>
      <c r="D11" s="114">
        <f>D64+D70+D84+D101+D118+D126+D133+D141+D153</f>
        <v>108890200</v>
      </c>
      <c r="E11" s="114">
        <f>E64+E70+E84+E101+E118+E126+E133+E141+E153</f>
        <v>95662000</v>
      </c>
      <c r="F11" s="114">
        <f>F64+F70+F84+F101+F118+F126+F133+F141+F153</f>
        <v>100347000</v>
      </c>
      <c r="G11" s="114">
        <f>G64+G70+G84+G101+G118+G126+G133+G141+G153</f>
        <v>72355000</v>
      </c>
    </row>
    <row r="12" spans="1:10" ht="25.5" customHeight="1" x14ac:dyDescent="0.25">
      <c r="A12" s="49">
        <v>581</v>
      </c>
      <c r="B12" s="48" t="s">
        <v>59</v>
      </c>
      <c r="C12" s="99">
        <f>+C160</f>
        <v>27386674.329999998</v>
      </c>
      <c r="D12" s="114">
        <f>+D30+D160</f>
        <v>30310100</v>
      </c>
      <c r="E12" s="114">
        <f t="shared" ref="E12:G12" si="3">+E30+E160</f>
        <v>6358000</v>
      </c>
      <c r="F12" s="114">
        <f t="shared" si="3"/>
        <v>0</v>
      </c>
      <c r="G12" s="114">
        <f t="shared" si="3"/>
        <v>0</v>
      </c>
    </row>
    <row r="13" spans="1:10" ht="25.5" customHeight="1" x14ac:dyDescent="0.25">
      <c r="A13" s="49">
        <v>71</v>
      </c>
      <c r="B13" s="48" t="s">
        <v>60</v>
      </c>
      <c r="C13" s="99">
        <f>+C32</f>
        <v>79685.25</v>
      </c>
      <c r="D13" s="114">
        <f t="shared" ref="D13:G13" si="4">+D32</f>
        <v>150000</v>
      </c>
      <c r="E13" s="114">
        <f t="shared" si="4"/>
        <v>340000</v>
      </c>
      <c r="F13" s="114">
        <f t="shared" si="4"/>
        <v>500000</v>
      </c>
      <c r="G13" s="114">
        <f t="shared" si="4"/>
        <v>500000</v>
      </c>
    </row>
    <row r="14" spans="1:10" ht="31.5" x14ac:dyDescent="0.25">
      <c r="A14" s="150" t="s">
        <v>11</v>
      </c>
      <c r="B14" s="151"/>
      <c r="C14" s="46" t="s">
        <v>125</v>
      </c>
      <c r="D14" s="46" t="s">
        <v>126</v>
      </c>
      <c r="E14" s="47" t="s">
        <v>127</v>
      </c>
      <c r="F14" s="47" t="s">
        <v>120</v>
      </c>
      <c r="G14" s="47" t="s">
        <v>128</v>
      </c>
    </row>
    <row r="15" spans="1:10" ht="31.5" x14ac:dyDescent="0.25">
      <c r="A15" s="51">
        <v>3301</v>
      </c>
      <c r="B15" s="52" t="s">
        <v>61</v>
      </c>
      <c r="C15" s="53">
        <f>C16+C36+C41+C47+C53+C56+C59+C63+C69+C74+C136+C140+C146+C152+C157</f>
        <v>233978513.61000001</v>
      </c>
      <c r="D15" s="115">
        <f>D16+D36+D41+D47+D53+D56+D59+D63+D69+D74+D136+D140+D146+D152+D157</f>
        <v>237234412</v>
      </c>
      <c r="E15" s="115">
        <f>E16+E36+E41+E47+E53+E56+E59+E63+E69+E74+E136+E140+E146+E152+E157</f>
        <v>188847711</v>
      </c>
      <c r="F15" s="115">
        <f>F16+F36+F41+F47+F53+F56+F59+F63+F69+F74+F136+F140+F146+F152+F157</f>
        <v>192160000</v>
      </c>
      <c r="G15" s="115">
        <f>G16+G36+G41+G47+G53+G56+G59+G63+G69+G74+G136+G140+G146+G152+G157</f>
        <v>164900500</v>
      </c>
    </row>
    <row r="16" spans="1:10" ht="47.25" x14ac:dyDescent="0.25">
      <c r="A16" s="58" t="s">
        <v>62</v>
      </c>
      <c r="B16" s="59" t="s">
        <v>63</v>
      </c>
      <c r="C16" s="60">
        <f>+C17+C24+C26+C28+C32</f>
        <v>45977069.210000001</v>
      </c>
      <c r="D16" s="116">
        <f>+D17+D24+D26+D28+D30+D32</f>
        <v>49909750</v>
      </c>
      <c r="E16" s="116">
        <f t="shared" ref="E16:G16" si="5">+E17+E24+E26+E28+E30+E32</f>
        <v>51412062</v>
      </c>
      <c r="F16" s="116">
        <f t="shared" si="5"/>
        <v>52388531</v>
      </c>
      <c r="G16" s="116">
        <f t="shared" si="5"/>
        <v>52815617</v>
      </c>
    </row>
    <row r="17" spans="1:9" ht="25.5" customHeight="1" x14ac:dyDescent="0.25">
      <c r="A17" s="54">
        <v>11</v>
      </c>
      <c r="B17" s="55" t="s">
        <v>53</v>
      </c>
      <c r="C17" s="56">
        <f>SUM(C18:C23)</f>
        <v>45831061.219999999</v>
      </c>
      <c r="D17" s="117">
        <f t="shared" ref="D17:G17" si="6">SUM(D18:D23)</f>
        <v>49450750</v>
      </c>
      <c r="E17" s="117">
        <f t="shared" si="6"/>
        <v>51050200</v>
      </c>
      <c r="F17" s="117">
        <f t="shared" si="6"/>
        <v>51882100</v>
      </c>
      <c r="G17" s="117">
        <f t="shared" si="6"/>
        <v>52309100</v>
      </c>
    </row>
    <row r="18" spans="1:9" ht="25.5" customHeight="1" x14ac:dyDescent="0.25">
      <c r="A18" s="49">
        <v>31</v>
      </c>
      <c r="B18" s="48" t="s">
        <v>8</v>
      </c>
      <c r="C18" s="57">
        <v>36648506.920000002</v>
      </c>
      <c r="D18" s="118">
        <v>39505000</v>
      </c>
      <c r="E18" s="118">
        <v>40547000</v>
      </c>
      <c r="F18" s="118">
        <v>40847000</v>
      </c>
      <c r="G18" s="118">
        <v>41090000</v>
      </c>
      <c r="I18" s="113"/>
    </row>
    <row r="19" spans="1:9" ht="25.5" customHeight="1" x14ac:dyDescent="0.25">
      <c r="A19" s="49">
        <v>32</v>
      </c>
      <c r="B19" s="48" t="s">
        <v>19</v>
      </c>
      <c r="C19" s="57">
        <v>8346612.4100000001</v>
      </c>
      <c r="D19" s="118">
        <v>9432450</v>
      </c>
      <c r="E19" s="118">
        <v>9964200</v>
      </c>
      <c r="F19" s="118">
        <v>10535900</v>
      </c>
      <c r="G19" s="118">
        <v>10673200</v>
      </c>
      <c r="I19" s="113"/>
    </row>
    <row r="20" spans="1:9" ht="25.5" customHeight="1" x14ac:dyDescent="0.25">
      <c r="A20" s="49">
        <v>34</v>
      </c>
      <c r="B20" s="48" t="s">
        <v>64</v>
      </c>
      <c r="C20" s="57">
        <v>175982</v>
      </c>
      <c r="D20" s="118">
        <v>190500</v>
      </c>
      <c r="E20" s="118">
        <v>200200</v>
      </c>
      <c r="F20" s="118">
        <v>201000</v>
      </c>
      <c r="G20" s="118">
        <v>149500</v>
      </c>
      <c r="I20" s="113"/>
    </row>
    <row r="21" spans="1:9" ht="31.5" x14ac:dyDescent="0.25">
      <c r="A21" s="49">
        <v>41</v>
      </c>
      <c r="B21" s="48" t="s">
        <v>10</v>
      </c>
      <c r="C21" s="57">
        <v>11186</v>
      </c>
      <c r="D21" s="118">
        <v>8300</v>
      </c>
      <c r="E21" s="118">
        <v>1500</v>
      </c>
      <c r="F21" s="118">
        <v>4900</v>
      </c>
      <c r="G21" s="118">
        <v>10000</v>
      </c>
      <c r="I21" s="113"/>
    </row>
    <row r="22" spans="1:9" ht="31.5" x14ac:dyDescent="0.25">
      <c r="A22" s="49">
        <v>42</v>
      </c>
      <c r="B22" s="48" t="s">
        <v>65</v>
      </c>
      <c r="C22" s="57">
        <v>241154.85</v>
      </c>
      <c r="D22" s="118">
        <v>208000</v>
      </c>
      <c r="E22" s="118">
        <v>168000</v>
      </c>
      <c r="F22" s="118">
        <v>165000</v>
      </c>
      <c r="G22" s="118">
        <v>238000</v>
      </c>
      <c r="I22" s="113"/>
    </row>
    <row r="23" spans="1:9" ht="31.5" x14ac:dyDescent="0.25">
      <c r="A23" s="49">
        <v>45</v>
      </c>
      <c r="B23" s="48" t="s">
        <v>66</v>
      </c>
      <c r="C23" s="57">
        <v>407619.04</v>
      </c>
      <c r="D23" s="118">
        <v>106500</v>
      </c>
      <c r="E23" s="118">
        <v>169300</v>
      </c>
      <c r="F23" s="118">
        <v>128300</v>
      </c>
      <c r="G23" s="118">
        <v>148400</v>
      </c>
      <c r="I23" s="113"/>
    </row>
    <row r="24" spans="1:9" ht="25.5" customHeight="1" x14ac:dyDescent="0.25">
      <c r="A24" s="54">
        <v>31</v>
      </c>
      <c r="B24" s="55" t="s">
        <v>55</v>
      </c>
      <c r="C24" s="56">
        <f>+C25</f>
        <v>61619.49</v>
      </c>
      <c r="D24" s="117">
        <f t="shared" ref="D24:G24" si="7">+D25</f>
        <v>13000</v>
      </c>
      <c r="E24" s="117">
        <f t="shared" si="7"/>
        <v>15100</v>
      </c>
      <c r="F24" s="117">
        <f t="shared" si="7"/>
        <v>6431</v>
      </c>
      <c r="G24" s="117">
        <f t="shared" si="7"/>
        <v>6517</v>
      </c>
    </row>
    <row r="25" spans="1:9" ht="25.5" customHeight="1" x14ac:dyDescent="0.25">
      <c r="A25" s="49">
        <v>32</v>
      </c>
      <c r="B25" s="48" t="s">
        <v>19</v>
      </c>
      <c r="C25" s="57">
        <v>61619.49</v>
      </c>
      <c r="D25" s="118">
        <v>13000</v>
      </c>
      <c r="E25" s="119">
        <v>15100</v>
      </c>
      <c r="F25" s="119">
        <v>6431</v>
      </c>
      <c r="G25" s="119">
        <v>6517</v>
      </c>
    </row>
    <row r="26" spans="1:9" ht="25.5" customHeight="1" x14ac:dyDescent="0.25">
      <c r="A26" s="54">
        <v>51</v>
      </c>
      <c r="B26" s="55" t="s">
        <v>129</v>
      </c>
      <c r="C26" s="56">
        <f>SUM(C27)</f>
        <v>1836</v>
      </c>
      <c r="D26" s="117">
        <f>SUM(D27)</f>
        <v>0</v>
      </c>
      <c r="E26" s="117">
        <f>SUM(E27)</f>
        <v>0</v>
      </c>
      <c r="F26" s="117">
        <f t="shared" ref="F26:G26" si="8">SUM(F27)</f>
        <v>0</v>
      </c>
      <c r="G26" s="117">
        <f t="shared" si="8"/>
        <v>0</v>
      </c>
    </row>
    <row r="27" spans="1:9" ht="25.5" customHeight="1" x14ac:dyDescent="0.25">
      <c r="A27" s="49">
        <v>32</v>
      </c>
      <c r="B27" s="48" t="s">
        <v>19</v>
      </c>
      <c r="C27" s="57">
        <v>1836</v>
      </c>
      <c r="D27" s="118">
        <v>0</v>
      </c>
      <c r="E27" s="120">
        <v>0</v>
      </c>
      <c r="F27" s="120">
        <v>0</v>
      </c>
      <c r="G27" s="121">
        <v>0</v>
      </c>
    </row>
    <row r="28" spans="1:9" ht="25.5" customHeight="1" x14ac:dyDescent="0.25">
      <c r="A28" s="54">
        <v>52</v>
      </c>
      <c r="B28" s="55" t="s">
        <v>57</v>
      </c>
      <c r="C28" s="56">
        <f>SUM(C29:C29)</f>
        <v>2867.25</v>
      </c>
      <c r="D28" s="117">
        <f>SUM(D29:D29)</f>
        <v>1000</v>
      </c>
      <c r="E28" s="117">
        <f>SUM(E29:E29)</f>
        <v>6762</v>
      </c>
      <c r="F28" s="117">
        <f>SUM(F29:F29)</f>
        <v>0</v>
      </c>
      <c r="G28" s="117">
        <f>SUM(G29:G29)</f>
        <v>0</v>
      </c>
    </row>
    <row r="29" spans="1:9" ht="25.5" customHeight="1" x14ac:dyDescent="0.25">
      <c r="A29" s="49">
        <v>42</v>
      </c>
      <c r="B29" s="48" t="s">
        <v>65</v>
      </c>
      <c r="C29" s="57">
        <v>2867.25</v>
      </c>
      <c r="D29" s="118">
        <v>1000</v>
      </c>
      <c r="E29" s="122">
        <v>6762</v>
      </c>
      <c r="F29" s="122">
        <v>0</v>
      </c>
      <c r="G29" s="123">
        <v>0</v>
      </c>
    </row>
    <row r="30" spans="1:9" ht="25.5" customHeight="1" x14ac:dyDescent="0.25">
      <c r="A30" s="54">
        <v>581</v>
      </c>
      <c r="B30" s="55" t="s">
        <v>59</v>
      </c>
      <c r="C30" s="56">
        <f>SUM(C31:C31)</f>
        <v>0</v>
      </c>
      <c r="D30" s="117">
        <f>SUM(D31:D31)</f>
        <v>295000</v>
      </c>
      <c r="E30" s="117">
        <f>SUM(E31:E31)</f>
        <v>0</v>
      </c>
      <c r="F30" s="117">
        <f>SUM(F31:F31)</f>
        <v>0</v>
      </c>
      <c r="G30" s="117">
        <f>SUM(G31:G31)</f>
        <v>0</v>
      </c>
    </row>
    <row r="31" spans="1:9" ht="25.5" customHeight="1" x14ac:dyDescent="0.25">
      <c r="A31" s="49">
        <v>45</v>
      </c>
      <c r="B31" s="48" t="s">
        <v>66</v>
      </c>
      <c r="C31" s="57">
        <v>0</v>
      </c>
      <c r="D31" s="118">
        <v>295000</v>
      </c>
      <c r="E31" s="122">
        <v>0</v>
      </c>
      <c r="F31" s="122">
        <v>0</v>
      </c>
      <c r="G31" s="123">
        <v>0</v>
      </c>
    </row>
    <row r="32" spans="1:9" ht="47.25" x14ac:dyDescent="0.25">
      <c r="A32" s="54">
        <v>71</v>
      </c>
      <c r="B32" s="55" t="s">
        <v>60</v>
      </c>
      <c r="C32" s="56">
        <f>+C33+C34+C35</f>
        <v>79685.25</v>
      </c>
      <c r="D32" s="117">
        <f t="shared" ref="D32:G32" si="9">+D33+D34+D35</f>
        <v>150000</v>
      </c>
      <c r="E32" s="117">
        <f t="shared" si="9"/>
        <v>340000</v>
      </c>
      <c r="F32" s="117">
        <f t="shared" si="9"/>
        <v>500000</v>
      </c>
      <c r="G32" s="117">
        <f t="shared" si="9"/>
        <v>500000</v>
      </c>
    </row>
    <row r="33" spans="1:7" x14ac:dyDescent="0.25">
      <c r="A33" s="49">
        <v>32</v>
      </c>
      <c r="B33" s="48" t="s">
        <v>19</v>
      </c>
      <c r="C33" s="57">
        <v>79685.25</v>
      </c>
      <c r="D33" s="119"/>
      <c r="E33" s="119"/>
      <c r="F33" s="119"/>
      <c r="G33" s="119"/>
    </row>
    <row r="34" spans="1:7" ht="25.5" customHeight="1" x14ac:dyDescent="0.25">
      <c r="A34" s="49">
        <v>42</v>
      </c>
      <c r="B34" s="48" t="s">
        <v>65</v>
      </c>
      <c r="C34" s="57">
        <v>0</v>
      </c>
      <c r="D34" s="119">
        <v>0</v>
      </c>
      <c r="E34" s="119">
        <v>150000</v>
      </c>
      <c r="F34" s="119">
        <v>0</v>
      </c>
      <c r="G34" s="119">
        <v>0</v>
      </c>
    </row>
    <row r="35" spans="1:7" ht="25.5" customHeight="1" x14ac:dyDescent="0.25">
      <c r="A35" s="49">
        <v>45</v>
      </c>
      <c r="B35" s="48" t="s">
        <v>66</v>
      </c>
      <c r="C35" s="57">
        <v>0</v>
      </c>
      <c r="D35" s="119">
        <v>150000</v>
      </c>
      <c r="E35" s="119">
        <v>190000</v>
      </c>
      <c r="F35" s="119">
        <v>500000</v>
      </c>
      <c r="G35" s="119">
        <v>500000</v>
      </c>
    </row>
    <row r="36" spans="1:7" ht="78.75" x14ac:dyDescent="0.25">
      <c r="A36" s="58" t="s">
        <v>67</v>
      </c>
      <c r="B36" s="59" t="s">
        <v>68</v>
      </c>
      <c r="C36" s="60">
        <f>+C37+C39</f>
        <v>330404.34000000003</v>
      </c>
      <c r="D36" s="116">
        <f t="shared" ref="D36:G36" si="10">+D37+D39</f>
        <v>423450</v>
      </c>
      <c r="E36" s="116">
        <f t="shared" si="10"/>
        <v>424620</v>
      </c>
      <c r="F36" s="116">
        <f t="shared" si="10"/>
        <v>421300</v>
      </c>
      <c r="G36" s="116">
        <f t="shared" si="10"/>
        <v>423760</v>
      </c>
    </row>
    <row r="37" spans="1:7" ht="25.5" customHeight="1" x14ac:dyDescent="0.25">
      <c r="A37" s="54">
        <v>11</v>
      </c>
      <c r="B37" s="55" t="s">
        <v>53</v>
      </c>
      <c r="C37" s="56">
        <f>+C38</f>
        <v>330257.19</v>
      </c>
      <c r="D37" s="117">
        <f t="shared" ref="D37:G37" si="11">+D38</f>
        <v>423000</v>
      </c>
      <c r="E37" s="117">
        <f t="shared" si="11"/>
        <v>424000</v>
      </c>
      <c r="F37" s="117">
        <f t="shared" si="11"/>
        <v>420000</v>
      </c>
      <c r="G37" s="117">
        <f t="shared" si="11"/>
        <v>420000</v>
      </c>
    </row>
    <row r="38" spans="1:7" ht="31.5" x14ac:dyDescent="0.25">
      <c r="A38" s="49">
        <v>37</v>
      </c>
      <c r="B38" s="48" t="s">
        <v>69</v>
      </c>
      <c r="C38" s="57">
        <v>330257.19</v>
      </c>
      <c r="D38" s="119">
        <v>423000</v>
      </c>
      <c r="E38" s="119">
        <v>424000</v>
      </c>
      <c r="F38" s="119">
        <v>420000</v>
      </c>
      <c r="G38" s="119">
        <v>420000</v>
      </c>
    </row>
    <row r="39" spans="1:7" ht="25.5" customHeight="1" x14ac:dyDescent="0.25">
      <c r="A39" s="54">
        <v>31</v>
      </c>
      <c r="B39" s="55" t="s">
        <v>55</v>
      </c>
      <c r="C39" s="56">
        <f>+C40</f>
        <v>147.15</v>
      </c>
      <c r="D39" s="117">
        <f t="shared" ref="D39:G39" si="12">+D40</f>
        <v>450</v>
      </c>
      <c r="E39" s="117">
        <f t="shared" si="12"/>
        <v>620</v>
      </c>
      <c r="F39" s="117">
        <f t="shared" si="12"/>
        <v>1300</v>
      </c>
      <c r="G39" s="117">
        <f t="shared" si="12"/>
        <v>3760</v>
      </c>
    </row>
    <row r="40" spans="1:7" ht="31.5" x14ac:dyDescent="0.25">
      <c r="A40" s="49">
        <v>37</v>
      </c>
      <c r="B40" s="48" t="s">
        <v>69</v>
      </c>
      <c r="C40" s="57">
        <v>147.15</v>
      </c>
      <c r="D40" s="118">
        <v>450</v>
      </c>
      <c r="E40" s="119">
        <v>620</v>
      </c>
      <c r="F40" s="119">
        <v>1300</v>
      </c>
      <c r="G40" s="119">
        <v>3760</v>
      </c>
    </row>
    <row r="41" spans="1:7" ht="31.5" x14ac:dyDescent="0.25">
      <c r="A41" s="58" t="s">
        <v>70</v>
      </c>
      <c r="B41" s="59" t="s">
        <v>71</v>
      </c>
      <c r="C41" s="60">
        <f>+C42</f>
        <v>18619775.289999999</v>
      </c>
      <c r="D41" s="116">
        <f t="shared" ref="D41:G41" si="13">+D42</f>
        <v>16203375</v>
      </c>
      <c r="E41" s="116">
        <f t="shared" si="13"/>
        <v>10121000</v>
      </c>
      <c r="F41" s="116">
        <f t="shared" si="13"/>
        <v>14305000</v>
      </c>
      <c r="G41" s="116">
        <f t="shared" si="13"/>
        <v>20512000</v>
      </c>
    </row>
    <row r="42" spans="1:7" ht="25.5" customHeight="1" x14ac:dyDescent="0.25">
      <c r="A42" s="54">
        <v>11</v>
      </c>
      <c r="B42" s="55" t="s">
        <v>53</v>
      </c>
      <c r="C42" s="56">
        <f>SUM(C43:C46)</f>
        <v>18619775.289999999</v>
      </c>
      <c r="D42" s="117">
        <f t="shared" ref="D42:G42" si="14">SUM(D43:D46)</f>
        <v>16203375</v>
      </c>
      <c r="E42" s="117">
        <f t="shared" si="14"/>
        <v>10121000</v>
      </c>
      <c r="F42" s="117">
        <f t="shared" si="14"/>
        <v>14305000</v>
      </c>
      <c r="G42" s="117">
        <f t="shared" si="14"/>
        <v>20512000</v>
      </c>
    </row>
    <row r="43" spans="1:7" x14ac:dyDescent="0.25">
      <c r="A43" s="49">
        <v>35</v>
      </c>
      <c r="B43" s="48" t="s">
        <v>72</v>
      </c>
      <c r="C43" s="57">
        <v>11394015.130000001</v>
      </c>
      <c r="D43" s="118">
        <v>8575195</v>
      </c>
      <c r="E43" s="119">
        <v>4726000</v>
      </c>
      <c r="F43" s="119">
        <v>6193000</v>
      </c>
      <c r="G43" s="119">
        <v>13562000</v>
      </c>
    </row>
    <row r="44" spans="1:7" ht="31.5" x14ac:dyDescent="0.25">
      <c r="A44" s="49">
        <v>36</v>
      </c>
      <c r="B44" s="48" t="s">
        <v>73</v>
      </c>
      <c r="C44" s="57">
        <v>5235811.9800000004</v>
      </c>
      <c r="D44" s="118">
        <v>5785750</v>
      </c>
      <c r="E44" s="118">
        <v>4121000</v>
      </c>
      <c r="F44" s="119">
        <v>6100000</v>
      </c>
      <c r="G44" s="119">
        <v>4945000</v>
      </c>
    </row>
    <row r="45" spans="1:7" ht="31.5" x14ac:dyDescent="0.25">
      <c r="A45" s="49">
        <v>37</v>
      </c>
      <c r="B45" s="48" t="s">
        <v>69</v>
      </c>
      <c r="C45" s="57">
        <v>417104.55</v>
      </c>
      <c r="D45" s="118">
        <v>70000</v>
      </c>
      <c r="E45" s="119">
        <v>20000</v>
      </c>
      <c r="F45" s="119">
        <v>20000</v>
      </c>
      <c r="G45" s="119">
        <v>20000</v>
      </c>
    </row>
    <row r="46" spans="1:7" x14ac:dyDescent="0.25">
      <c r="A46" s="49">
        <v>38</v>
      </c>
      <c r="B46" s="48" t="s">
        <v>74</v>
      </c>
      <c r="C46" s="57">
        <v>1572843.63</v>
      </c>
      <c r="D46" s="118">
        <v>1772430</v>
      </c>
      <c r="E46" s="118">
        <v>1254000</v>
      </c>
      <c r="F46" s="119">
        <v>1992000</v>
      </c>
      <c r="G46" s="119">
        <v>1985000</v>
      </c>
    </row>
    <row r="47" spans="1:7" ht="31.5" x14ac:dyDescent="0.25">
      <c r="A47" s="58" t="s">
        <v>75</v>
      </c>
      <c r="B47" s="59" t="s">
        <v>76</v>
      </c>
      <c r="C47" s="60">
        <f>+C48</f>
        <v>1590826.77</v>
      </c>
      <c r="D47" s="116">
        <f t="shared" ref="D47" si="15">+D48</f>
        <v>1951000</v>
      </c>
      <c r="E47" s="116">
        <f t="shared" ref="E47" si="16">+E48</f>
        <v>1896000</v>
      </c>
      <c r="F47" s="116">
        <f t="shared" ref="F47" si="17">+F48</f>
        <v>1900000</v>
      </c>
      <c r="G47" s="116">
        <f t="shared" ref="G47" si="18">+G48</f>
        <v>1908000</v>
      </c>
    </row>
    <row r="48" spans="1:7" ht="25.5" customHeight="1" x14ac:dyDescent="0.25">
      <c r="A48" s="54">
        <v>11</v>
      </c>
      <c r="B48" s="55" t="s">
        <v>53</v>
      </c>
      <c r="C48" s="56">
        <f>SUM(C49:C52)</f>
        <v>1590826.77</v>
      </c>
      <c r="D48" s="117">
        <f t="shared" ref="D48" si="19">SUM(D49:D52)</f>
        <v>1951000</v>
      </c>
      <c r="E48" s="117">
        <f t="shared" ref="E48" si="20">SUM(E49:E52)</f>
        <v>1896000</v>
      </c>
      <c r="F48" s="117">
        <f t="shared" ref="F48" si="21">SUM(F49:F52)</f>
        <v>1900000</v>
      </c>
      <c r="G48" s="117">
        <f t="shared" ref="G48" si="22">SUM(G49:G52)</f>
        <v>1908000</v>
      </c>
    </row>
    <row r="49" spans="1:7" x14ac:dyDescent="0.25">
      <c r="A49" s="49">
        <v>35</v>
      </c>
      <c r="B49" s="48" t="s">
        <v>72</v>
      </c>
      <c r="C49" s="57">
        <v>38161.33</v>
      </c>
      <c r="D49" s="118">
        <v>31000</v>
      </c>
      <c r="E49" s="119">
        <v>36000</v>
      </c>
      <c r="F49" s="119">
        <v>52000</v>
      </c>
      <c r="G49" s="119">
        <v>100000</v>
      </c>
    </row>
    <row r="50" spans="1:7" ht="31.5" x14ac:dyDescent="0.25">
      <c r="A50" s="49">
        <v>36</v>
      </c>
      <c r="B50" s="48" t="s">
        <v>73</v>
      </c>
      <c r="C50" s="57">
        <v>1420412.06</v>
      </c>
      <c r="D50" s="118">
        <v>1750000</v>
      </c>
      <c r="E50" s="119">
        <v>1471000</v>
      </c>
      <c r="F50" s="119">
        <v>1460000</v>
      </c>
      <c r="G50" s="119">
        <v>1400000</v>
      </c>
    </row>
    <row r="51" spans="1:7" ht="31.5" x14ac:dyDescent="0.25">
      <c r="A51" s="49">
        <v>37</v>
      </c>
      <c r="B51" s="48" t="s">
        <v>69</v>
      </c>
      <c r="C51" s="57">
        <v>0</v>
      </c>
      <c r="D51" s="118">
        <v>0</v>
      </c>
      <c r="E51" s="119">
        <v>9000</v>
      </c>
      <c r="F51" s="119">
        <v>8000</v>
      </c>
      <c r="G51" s="119">
        <v>8000</v>
      </c>
    </row>
    <row r="52" spans="1:7" x14ac:dyDescent="0.25">
      <c r="A52" s="49">
        <v>38</v>
      </c>
      <c r="B52" s="48" t="s">
        <v>74</v>
      </c>
      <c r="C52" s="57">
        <v>132253.38</v>
      </c>
      <c r="D52" s="118">
        <v>170000</v>
      </c>
      <c r="E52" s="119">
        <v>380000</v>
      </c>
      <c r="F52" s="119">
        <v>380000</v>
      </c>
      <c r="G52" s="119">
        <v>400000</v>
      </c>
    </row>
    <row r="53" spans="1:7" ht="47.25" x14ac:dyDescent="0.25">
      <c r="A53" s="58" t="s">
        <v>77</v>
      </c>
      <c r="B53" s="59" t="s">
        <v>78</v>
      </c>
      <c r="C53" s="60">
        <f>+C54</f>
        <v>14330207.199999999</v>
      </c>
      <c r="D53" s="116">
        <f t="shared" ref="D53" si="23">+D54</f>
        <v>8150952</v>
      </c>
      <c r="E53" s="116">
        <f t="shared" ref="E53" si="24">+E54</f>
        <v>2300000</v>
      </c>
      <c r="F53" s="116">
        <f t="shared" ref="F53" si="25">+F54</f>
        <v>1890000</v>
      </c>
      <c r="G53" s="116">
        <f t="shared" ref="G53" si="26">+G54</f>
        <v>500000</v>
      </c>
    </row>
    <row r="54" spans="1:7" ht="25.5" customHeight="1" x14ac:dyDescent="0.25">
      <c r="A54" s="54">
        <v>11</v>
      </c>
      <c r="B54" s="55" t="s">
        <v>53</v>
      </c>
      <c r="C54" s="56">
        <f>SUM(C55)</f>
        <v>14330207.199999999</v>
      </c>
      <c r="D54" s="117">
        <f t="shared" ref="D54:G54" si="27">SUM(D55)</f>
        <v>8150952</v>
      </c>
      <c r="E54" s="117">
        <f t="shared" si="27"/>
        <v>2300000</v>
      </c>
      <c r="F54" s="117">
        <f t="shared" si="27"/>
        <v>1890000</v>
      </c>
      <c r="G54" s="117">
        <f t="shared" si="27"/>
        <v>500000</v>
      </c>
    </row>
    <row r="55" spans="1:7" ht="31.5" x14ac:dyDescent="0.25">
      <c r="A55" s="49">
        <v>37</v>
      </c>
      <c r="B55" s="48" t="s">
        <v>69</v>
      </c>
      <c r="C55" s="57">
        <v>14330207.199999999</v>
      </c>
      <c r="D55" s="119">
        <v>8150952</v>
      </c>
      <c r="E55" s="118">
        <v>2300000</v>
      </c>
      <c r="F55" s="118">
        <v>1890000</v>
      </c>
      <c r="G55" s="118">
        <v>500000</v>
      </c>
    </row>
    <row r="56" spans="1:7" x14ac:dyDescent="0.25">
      <c r="A56" s="58" t="s">
        <v>79</v>
      </c>
      <c r="B56" s="59" t="s">
        <v>80</v>
      </c>
      <c r="C56" s="60">
        <f>+C57</f>
        <v>250842.5</v>
      </c>
      <c r="D56" s="116">
        <f t="shared" ref="D56" si="28">+D57</f>
        <v>259900</v>
      </c>
      <c r="E56" s="116">
        <f t="shared" ref="E56" si="29">+E57</f>
        <v>507000</v>
      </c>
      <c r="F56" s="116">
        <f t="shared" ref="F56" si="30">+F57</f>
        <v>144000</v>
      </c>
      <c r="G56" s="116">
        <f t="shared" ref="G56" si="31">+G57</f>
        <v>117300</v>
      </c>
    </row>
    <row r="57" spans="1:7" ht="25.5" customHeight="1" x14ac:dyDescent="0.25">
      <c r="A57" s="54">
        <v>11</v>
      </c>
      <c r="B57" s="55" t="s">
        <v>53</v>
      </c>
      <c r="C57" s="56">
        <f>SUM(C58:C58)</f>
        <v>250842.5</v>
      </c>
      <c r="D57" s="117">
        <f>SUM(D58:D58)</f>
        <v>259900</v>
      </c>
      <c r="E57" s="117">
        <f>SUM(E58:E58)</f>
        <v>507000</v>
      </c>
      <c r="F57" s="117">
        <f>SUM(F58:F58)</f>
        <v>144000</v>
      </c>
      <c r="G57" s="117">
        <f>SUM(G58:G58)</f>
        <v>117300</v>
      </c>
    </row>
    <row r="58" spans="1:7" ht="31.5" x14ac:dyDescent="0.25">
      <c r="A58" s="49">
        <v>42</v>
      </c>
      <c r="B58" s="48" t="s">
        <v>65</v>
      </c>
      <c r="C58" s="57">
        <v>250842.5</v>
      </c>
      <c r="D58" s="119">
        <v>259900</v>
      </c>
      <c r="E58" s="119">
        <v>507000</v>
      </c>
      <c r="F58" s="119">
        <v>144000</v>
      </c>
      <c r="G58" s="119">
        <v>117300</v>
      </c>
    </row>
    <row r="59" spans="1:7" ht="47.25" x14ac:dyDescent="0.25">
      <c r="A59" s="58" t="s">
        <v>81</v>
      </c>
      <c r="B59" s="59" t="s">
        <v>82</v>
      </c>
      <c r="C59" s="60">
        <f>+C60</f>
        <v>98435.07</v>
      </c>
      <c r="D59" s="116">
        <f t="shared" ref="D59" si="32">+D60</f>
        <v>48600</v>
      </c>
      <c r="E59" s="116">
        <f t="shared" ref="E59" si="33">+E60</f>
        <v>128000</v>
      </c>
      <c r="F59" s="116">
        <f t="shared" ref="F59" si="34">+F60</f>
        <v>45000</v>
      </c>
      <c r="G59" s="116">
        <f t="shared" ref="G59" si="35">+G60</f>
        <v>145000</v>
      </c>
    </row>
    <row r="60" spans="1:7" ht="25.5" customHeight="1" x14ac:dyDescent="0.25">
      <c r="A60" s="54">
        <v>11</v>
      </c>
      <c r="B60" s="55" t="s">
        <v>53</v>
      </c>
      <c r="C60" s="56">
        <f>SUM(C61:C62)</f>
        <v>98435.07</v>
      </c>
      <c r="D60" s="117">
        <f t="shared" ref="D60:G60" si="36">SUM(D61:D62)</f>
        <v>48600</v>
      </c>
      <c r="E60" s="117">
        <f t="shared" si="36"/>
        <v>128000</v>
      </c>
      <c r="F60" s="117">
        <f t="shared" si="36"/>
        <v>45000</v>
      </c>
      <c r="G60" s="117">
        <f t="shared" si="36"/>
        <v>145000</v>
      </c>
    </row>
    <row r="61" spans="1:7" x14ac:dyDescent="0.25">
      <c r="A61" s="49">
        <v>32</v>
      </c>
      <c r="B61" s="48" t="s">
        <v>19</v>
      </c>
      <c r="C61" s="57">
        <v>44853.96</v>
      </c>
      <c r="D61" s="118">
        <v>48600</v>
      </c>
      <c r="E61" s="119">
        <v>45000</v>
      </c>
      <c r="F61" s="119">
        <v>45000</v>
      </c>
      <c r="G61" s="119">
        <v>45000</v>
      </c>
    </row>
    <row r="62" spans="1:7" ht="31.5" x14ac:dyDescent="0.25">
      <c r="A62" s="49">
        <v>42</v>
      </c>
      <c r="B62" s="48" t="s">
        <v>65</v>
      </c>
      <c r="C62" s="57">
        <v>53581.11</v>
      </c>
      <c r="D62" s="119">
        <v>0</v>
      </c>
      <c r="E62" s="118">
        <v>83000</v>
      </c>
      <c r="F62" s="119">
        <v>0</v>
      </c>
      <c r="G62" s="119">
        <v>100000</v>
      </c>
    </row>
    <row r="63" spans="1:7" ht="47.25" x14ac:dyDescent="0.25">
      <c r="A63" s="58" t="s">
        <v>83</v>
      </c>
      <c r="B63" s="59" t="s">
        <v>84</v>
      </c>
      <c r="C63" s="60">
        <f>+C64</f>
        <v>-2660604.2600000002</v>
      </c>
      <c r="D63" s="116">
        <f t="shared" ref="D63:G63" si="37">+D64</f>
        <v>50</v>
      </c>
      <c r="E63" s="116">
        <f t="shared" si="37"/>
        <v>0</v>
      </c>
      <c r="F63" s="116">
        <f t="shared" si="37"/>
        <v>0</v>
      </c>
      <c r="G63" s="116">
        <f t="shared" si="37"/>
        <v>0</v>
      </c>
    </row>
    <row r="64" spans="1:7" ht="25.5" customHeight="1" x14ac:dyDescent="0.25">
      <c r="A64" s="54">
        <v>561</v>
      </c>
      <c r="B64" s="55" t="s">
        <v>58</v>
      </c>
      <c r="C64" s="56">
        <f>SUM(C65:C68)</f>
        <v>-2660604.2600000002</v>
      </c>
      <c r="D64" s="117">
        <f>SUM(D65:D68)</f>
        <v>50</v>
      </c>
      <c r="E64" s="117">
        <f>SUM(E65:E68)</f>
        <v>0</v>
      </c>
      <c r="F64" s="117">
        <f>SUM(F65:F68)</f>
        <v>0</v>
      </c>
      <c r="G64" s="117">
        <f>SUM(G65:G68)</f>
        <v>0</v>
      </c>
    </row>
    <row r="65" spans="1:12" x14ac:dyDescent="0.25">
      <c r="A65" s="49">
        <v>35</v>
      </c>
      <c r="B65" s="48" t="s">
        <v>72</v>
      </c>
      <c r="C65" s="57">
        <v>-2284023.75</v>
      </c>
      <c r="D65" s="119">
        <v>10</v>
      </c>
      <c r="E65" s="119"/>
      <c r="F65" s="119"/>
      <c r="G65" s="119"/>
    </row>
    <row r="66" spans="1:12" ht="31.5" x14ac:dyDescent="0.25">
      <c r="A66" s="49">
        <v>36</v>
      </c>
      <c r="B66" s="48" t="s">
        <v>73</v>
      </c>
      <c r="C66" s="57">
        <v>-215927.69</v>
      </c>
      <c r="D66" s="119">
        <v>10</v>
      </c>
      <c r="E66" s="119"/>
      <c r="F66" s="119"/>
      <c r="G66" s="119"/>
    </row>
    <row r="67" spans="1:12" ht="31.5" x14ac:dyDescent="0.25">
      <c r="A67" s="49">
        <v>37</v>
      </c>
      <c r="B67" s="48" t="s">
        <v>69</v>
      </c>
      <c r="C67" s="57">
        <v>-147817.1</v>
      </c>
      <c r="D67" s="119">
        <v>20</v>
      </c>
      <c r="E67" s="119"/>
      <c r="F67" s="119"/>
      <c r="G67" s="119"/>
    </row>
    <row r="68" spans="1:12" x14ac:dyDescent="0.25">
      <c r="A68" s="49">
        <v>38</v>
      </c>
      <c r="B68" s="48" t="s">
        <v>74</v>
      </c>
      <c r="C68" s="57">
        <v>-12835.72</v>
      </c>
      <c r="D68" s="119">
        <v>10</v>
      </c>
      <c r="E68" s="119"/>
      <c r="F68" s="119"/>
      <c r="G68" s="119"/>
    </row>
    <row r="69" spans="1:12" ht="94.5" x14ac:dyDescent="0.25">
      <c r="A69" s="58" t="s">
        <v>86</v>
      </c>
      <c r="B69" s="59" t="s">
        <v>85</v>
      </c>
      <c r="C69" s="60">
        <f>+C70</f>
        <v>-234693.46</v>
      </c>
      <c r="D69" s="116">
        <f t="shared" ref="D69:G69" si="38">+D70</f>
        <v>30</v>
      </c>
      <c r="E69" s="116">
        <f t="shared" si="38"/>
        <v>0</v>
      </c>
      <c r="F69" s="116">
        <f t="shared" si="38"/>
        <v>0</v>
      </c>
      <c r="G69" s="116">
        <f t="shared" si="38"/>
        <v>0</v>
      </c>
    </row>
    <row r="70" spans="1:12" ht="25.5" customHeight="1" x14ac:dyDescent="0.25">
      <c r="A70" s="54">
        <v>561</v>
      </c>
      <c r="B70" s="55" t="s">
        <v>58</v>
      </c>
      <c r="C70" s="56">
        <f>SUM(C71:C73)</f>
        <v>-234693.46</v>
      </c>
      <c r="D70" s="117">
        <f>SUM(D71:D73)</f>
        <v>30</v>
      </c>
      <c r="E70" s="117">
        <f>SUM(E71:E73)</f>
        <v>0</v>
      </c>
      <c r="F70" s="117">
        <f>SUM(F71:F73)</f>
        <v>0</v>
      </c>
      <c r="G70" s="117">
        <f>SUM(G71:G73)</f>
        <v>0</v>
      </c>
    </row>
    <row r="71" spans="1:12" x14ac:dyDescent="0.25">
      <c r="A71" s="49">
        <v>35</v>
      </c>
      <c r="B71" s="48" t="s">
        <v>72</v>
      </c>
      <c r="C71" s="57">
        <v>-233825.13</v>
      </c>
      <c r="D71" s="119">
        <v>10</v>
      </c>
      <c r="E71" s="119">
        <v>0</v>
      </c>
      <c r="F71" s="119">
        <v>0</v>
      </c>
      <c r="G71" s="119">
        <v>0</v>
      </c>
    </row>
    <row r="72" spans="1:12" ht="31.5" x14ac:dyDescent="0.25">
      <c r="A72" s="49">
        <v>37</v>
      </c>
      <c r="B72" s="48" t="s">
        <v>69</v>
      </c>
      <c r="C72" s="57">
        <v>-868.33</v>
      </c>
      <c r="D72" s="119">
        <v>10</v>
      </c>
      <c r="E72" s="119">
        <v>0</v>
      </c>
      <c r="F72" s="119">
        <v>0</v>
      </c>
      <c r="G72" s="119">
        <v>0</v>
      </c>
    </row>
    <row r="73" spans="1:12" x14ac:dyDescent="0.25">
      <c r="A73" s="49">
        <v>38</v>
      </c>
      <c r="B73" s="48" t="s">
        <v>74</v>
      </c>
      <c r="C73" s="57"/>
      <c r="D73" s="119">
        <v>10</v>
      </c>
      <c r="E73" s="119">
        <v>0</v>
      </c>
      <c r="F73" s="119"/>
      <c r="G73" s="119">
        <v>0</v>
      </c>
    </row>
    <row r="74" spans="1:12" ht="31.5" x14ac:dyDescent="0.25">
      <c r="A74" s="58" t="s">
        <v>87</v>
      </c>
      <c r="B74" s="59" t="s">
        <v>88</v>
      </c>
      <c r="C74" s="60">
        <f>+C75+C92+C109+C122+C129</f>
        <v>128302368.40000001</v>
      </c>
      <c r="D74" s="116">
        <f t="shared" ref="D74:G74" si="39">+D75+D92+D109+D122+D129</f>
        <v>130212285</v>
      </c>
      <c r="E74" s="116">
        <f t="shared" si="39"/>
        <v>115053036</v>
      </c>
      <c r="F74" s="116">
        <f t="shared" si="39"/>
        <v>121027269</v>
      </c>
      <c r="G74" s="116">
        <f t="shared" si="39"/>
        <v>88454123</v>
      </c>
      <c r="J74" s="124"/>
    </row>
    <row r="75" spans="1:12" ht="31.5" x14ac:dyDescent="0.25">
      <c r="A75" s="102" t="s">
        <v>121</v>
      </c>
      <c r="B75" s="103" t="s">
        <v>122</v>
      </c>
      <c r="C75" s="104">
        <f>C76+C84</f>
        <v>64880228.049999997</v>
      </c>
      <c r="D75" s="105">
        <f>D76+D84</f>
        <v>76427727</v>
      </c>
      <c r="E75" s="105">
        <f>E76+E84</f>
        <v>24063099</v>
      </c>
      <c r="F75" s="105">
        <f>F76+F84</f>
        <v>11811150</v>
      </c>
      <c r="G75" s="105">
        <f>G76+G84</f>
        <v>5454774</v>
      </c>
    </row>
    <row r="76" spans="1:12" ht="25.5" customHeight="1" x14ac:dyDescent="0.25">
      <c r="A76" s="54">
        <v>12</v>
      </c>
      <c r="B76" s="55" t="s">
        <v>54</v>
      </c>
      <c r="C76" s="56">
        <f>SUM(C77:C83)</f>
        <v>9832602.5599999987</v>
      </c>
      <c r="D76" s="117">
        <f>SUM(D77:D83)</f>
        <v>11379489</v>
      </c>
      <c r="E76" s="117">
        <f>SUM(E77:E83)</f>
        <v>3611126</v>
      </c>
      <c r="F76" s="117">
        <f>SUM(F77:F83)</f>
        <v>2276110</v>
      </c>
      <c r="G76" s="117">
        <f>SUM(G77:G83)</f>
        <v>818152</v>
      </c>
      <c r="J76" s="124"/>
      <c r="K76" s="124"/>
      <c r="L76" s="124">
        <f>+J76-K76</f>
        <v>0</v>
      </c>
    </row>
    <row r="77" spans="1:12" ht="25.5" customHeight="1" x14ac:dyDescent="0.25">
      <c r="A77" s="49">
        <v>31</v>
      </c>
      <c r="B77" s="48" t="s">
        <v>8</v>
      </c>
      <c r="C77" s="57">
        <v>148711.51999999999</v>
      </c>
      <c r="D77" s="127">
        <v>236870</v>
      </c>
      <c r="E77" s="119">
        <v>223596</v>
      </c>
      <c r="F77" s="119">
        <v>224310</v>
      </c>
      <c r="G77" s="119">
        <v>194600</v>
      </c>
      <c r="J77" s="124"/>
      <c r="K77" s="124"/>
    </row>
    <row r="78" spans="1:12" x14ac:dyDescent="0.25">
      <c r="A78" s="49">
        <v>32</v>
      </c>
      <c r="B78" s="48" t="s">
        <v>19</v>
      </c>
      <c r="C78" s="57">
        <v>1942.14</v>
      </c>
      <c r="D78" s="127">
        <v>3708</v>
      </c>
      <c r="E78" s="119">
        <v>4030</v>
      </c>
      <c r="F78" s="119">
        <v>3000</v>
      </c>
      <c r="G78" s="119">
        <v>2745</v>
      </c>
      <c r="J78" s="124"/>
      <c r="K78" s="124"/>
    </row>
    <row r="79" spans="1:12" x14ac:dyDescent="0.25">
      <c r="A79" s="49">
        <v>35</v>
      </c>
      <c r="B79" s="48" t="s">
        <v>72</v>
      </c>
      <c r="C79" s="57">
        <v>8564738.3599999994</v>
      </c>
      <c r="D79" s="127">
        <v>9992911</v>
      </c>
      <c r="E79" s="119">
        <v>3103000</v>
      </c>
      <c r="F79" s="119">
        <v>2046000</v>
      </c>
      <c r="G79" s="119">
        <v>609857</v>
      </c>
      <c r="J79" s="124"/>
      <c r="K79" s="124"/>
    </row>
    <row r="80" spans="1:12" ht="31.5" x14ac:dyDescent="0.25">
      <c r="A80" s="49">
        <v>36</v>
      </c>
      <c r="B80" s="48" t="s">
        <v>73</v>
      </c>
      <c r="C80" s="57">
        <v>915.44</v>
      </c>
      <c r="D80" s="127">
        <v>0</v>
      </c>
      <c r="E80" s="119"/>
      <c r="F80" s="119"/>
      <c r="G80" s="119"/>
      <c r="J80" s="124"/>
      <c r="K80" s="124"/>
    </row>
    <row r="81" spans="1:12" ht="31.5" x14ac:dyDescent="0.25">
      <c r="A81" s="49">
        <v>37</v>
      </c>
      <c r="B81" s="48" t="s">
        <v>69</v>
      </c>
      <c r="C81" s="57">
        <v>1084841.3500000001</v>
      </c>
      <c r="D81" s="127">
        <v>1088600</v>
      </c>
      <c r="E81" s="119">
        <v>267000</v>
      </c>
      <c r="F81" s="119">
        <v>2000</v>
      </c>
      <c r="G81" s="119">
        <v>10500</v>
      </c>
      <c r="J81" s="124"/>
      <c r="K81" s="124"/>
    </row>
    <row r="82" spans="1:12" x14ac:dyDescent="0.25">
      <c r="A82" s="49">
        <v>38</v>
      </c>
      <c r="B82" s="48" t="s">
        <v>74</v>
      </c>
      <c r="C82" s="57">
        <v>31453.75</v>
      </c>
      <c r="D82" s="127">
        <v>56000</v>
      </c>
      <c r="E82" s="119">
        <v>13500</v>
      </c>
      <c r="F82" s="119">
        <v>800</v>
      </c>
      <c r="G82" s="119">
        <v>450</v>
      </c>
      <c r="J82" s="124"/>
      <c r="K82" s="124"/>
    </row>
    <row r="83" spans="1:12" ht="31.5" x14ac:dyDescent="0.25">
      <c r="A83" s="49">
        <v>42</v>
      </c>
      <c r="B83" s="48" t="s">
        <v>65</v>
      </c>
      <c r="C83" s="57"/>
      <c r="D83" s="127">
        <v>1400</v>
      </c>
      <c r="E83" s="119">
        <v>0</v>
      </c>
      <c r="F83" s="119">
        <v>0</v>
      </c>
      <c r="G83" s="119">
        <v>0</v>
      </c>
      <c r="J83" s="124"/>
      <c r="K83" s="124"/>
      <c r="L83" s="124">
        <f>+J83-K83</f>
        <v>0</v>
      </c>
    </row>
    <row r="84" spans="1:12" ht="25.5" customHeight="1" x14ac:dyDescent="0.25">
      <c r="A84" s="54">
        <v>561</v>
      </c>
      <c r="B84" s="55" t="s">
        <v>58</v>
      </c>
      <c r="C84" s="56">
        <f>SUM(C85:C91)</f>
        <v>55047625.490000002</v>
      </c>
      <c r="D84" s="128">
        <f t="shared" ref="D84:G84" si="40">SUM(D85:D91)</f>
        <v>65048238</v>
      </c>
      <c r="E84" s="117">
        <f t="shared" si="40"/>
        <v>20451973</v>
      </c>
      <c r="F84" s="117">
        <f t="shared" si="40"/>
        <v>9535040</v>
      </c>
      <c r="G84" s="117">
        <f t="shared" si="40"/>
        <v>4636622</v>
      </c>
      <c r="K84" s="124"/>
    </row>
    <row r="85" spans="1:12" ht="25.5" customHeight="1" x14ac:dyDescent="0.25">
      <c r="A85" s="49">
        <v>31</v>
      </c>
      <c r="B85" s="48" t="s">
        <v>8</v>
      </c>
      <c r="C85" s="57">
        <v>842698.5</v>
      </c>
      <c r="D85" s="127">
        <v>1403588</v>
      </c>
      <c r="E85" s="118">
        <v>1262053</v>
      </c>
      <c r="F85" s="118">
        <v>1347740</v>
      </c>
      <c r="G85" s="118">
        <v>1102734</v>
      </c>
      <c r="J85" s="124"/>
      <c r="K85" s="124"/>
    </row>
    <row r="86" spans="1:12" x14ac:dyDescent="0.25">
      <c r="A86" s="49">
        <v>32</v>
      </c>
      <c r="B86" s="48" t="s">
        <v>19</v>
      </c>
      <c r="C86" s="106">
        <v>11005.63</v>
      </c>
      <c r="D86" s="127">
        <v>28050</v>
      </c>
      <c r="E86" s="118">
        <v>16420</v>
      </c>
      <c r="F86" s="118">
        <v>18400</v>
      </c>
      <c r="G86" s="118">
        <v>15888</v>
      </c>
      <c r="J86" s="124"/>
      <c r="L86" s="124">
        <f>+J86-K86</f>
        <v>0</v>
      </c>
    </row>
    <row r="87" spans="1:12" x14ac:dyDescent="0.25">
      <c r="A87" s="49">
        <v>35</v>
      </c>
      <c r="B87" s="48" t="s">
        <v>72</v>
      </c>
      <c r="C87" s="57">
        <v>47916480.140000001</v>
      </c>
      <c r="D87" s="127">
        <v>57251000</v>
      </c>
      <c r="E87" s="118">
        <v>17584000</v>
      </c>
      <c r="F87" s="118">
        <v>8157000</v>
      </c>
      <c r="G87" s="118">
        <v>3456000</v>
      </c>
      <c r="J87" s="124"/>
    </row>
    <row r="88" spans="1:12" ht="31.5" x14ac:dyDescent="0.25">
      <c r="A88" s="49">
        <v>36</v>
      </c>
      <c r="B88" s="48" t="s">
        <v>73</v>
      </c>
      <c r="C88" s="57">
        <v>5187.33</v>
      </c>
      <c r="D88" s="127"/>
      <c r="E88" s="118"/>
      <c r="F88" s="118"/>
      <c r="G88" s="118"/>
    </row>
    <row r="89" spans="1:12" ht="31.5" x14ac:dyDescent="0.25">
      <c r="A89" s="49">
        <v>37</v>
      </c>
      <c r="B89" s="48" t="s">
        <v>69</v>
      </c>
      <c r="C89" s="57">
        <v>6095637.9400000004</v>
      </c>
      <c r="D89" s="127">
        <v>6145000</v>
      </c>
      <c r="E89" s="118">
        <v>1513000</v>
      </c>
      <c r="F89" s="118">
        <v>7650</v>
      </c>
      <c r="G89" s="118">
        <v>59000</v>
      </c>
      <c r="J89" s="124"/>
    </row>
    <row r="90" spans="1:12" x14ac:dyDescent="0.25">
      <c r="A90" s="49">
        <v>38</v>
      </c>
      <c r="B90" s="48" t="s">
        <v>74</v>
      </c>
      <c r="C90" s="57">
        <v>176615.95</v>
      </c>
      <c r="D90" s="127">
        <v>213000</v>
      </c>
      <c r="E90" s="118">
        <v>76500</v>
      </c>
      <c r="F90" s="118">
        <v>4250</v>
      </c>
      <c r="G90" s="118">
        <v>3000</v>
      </c>
      <c r="J90" s="124"/>
    </row>
    <row r="91" spans="1:12" ht="31.5" x14ac:dyDescent="0.25">
      <c r="A91" s="49">
        <v>42</v>
      </c>
      <c r="B91" s="48" t="s">
        <v>65</v>
      </c>
      <c r="C91" s="57"/>
      <c r="D91" s="118">
        <v>7600</v>
      </c>
      <c r="E91" s="118">
        <v>0</v>
      </c>
      <c r="F91" s="118">
        <v>0</v>
      </c>
      <c r="G91" s="118">
        <v>0</v>
      </c>
      <c r="J91" s="124"/>
    </row>
    <row r="92" spans="1:12" ht="31.5" x14ac:dyDescent="0.25">
      <c r="A92" s="102" t="s">
        <v>121</v>
      </c>
      <c r="B92" s="103" t="s">
        <v>123</v>
      </c>
      <c r="C92" s="104">
        <f>C93+C101</f>
        <v>56211053.660000004</v>
      </c>
      <c r="D92" s="105">
        <f>D93+D101</f>
        <v>46457901</v>
      </c>
      <c r="E92" s="105">
        <f>E93+E101</f>
        <v>82841850</v>
      </c>
      <c r="F92" s="105">
        <f>F93+F101</f>
        <v>95829300</v>
      </c>
      <c r="G92" s="105">
        <f>G93+G101</f>
        <v>71972473</v>
      </c>
    </row>
    <row r="93" spans="1:12" ht="25.5" customHeight="1" x14ac:dyDescent="0.25">
      <c r="A93" s="54">
        <v>12</v>
      </c>
      <c r="B93" s="55" t="s">
        <v>54</v>
      </c>
      <c r="C93" s="56">
        <f>SUM(C94:C100)</f>
        <v>8534299.5999999996</v>
      </c>
      <c r="D93" s="117">
        <f>SUM(D94:D100)</f>
        <v>7033251</v>
      </c>
      <c r="E93" s="117">
        <f>SUM(E94:E100)</f>
        <v>12426760</v>
      </c>
      <c r="F93" s="117">
        <f>SUM(F94:F100)</f>
        <v>13857040</v>
      </c>
      <c r="G93" s="117">
        <f>SUM(G94:G100)</f>
        <v>10796103</v>
      </c>
    </row>
    <row r="94" spans="1:12" ht="25.5" customHeight="1" x14ac:dyDescent="0.25">
      <c r="A94" s="49">
        <v>31</v>
      </c>
      <c r="B94" s="48" t="s">
        <v>8</v>
      </c>
      <c r="C94" s="57">
        <v>101364.69</v>
      </c>
      <c r="D94" s="127">
        <v>105770</v>
      </c>
      <c r="E94" s="119">
        <v>104320</v>
      </c>
      <c r="F94" s="119">
        <v>106500</v>
      </c>
      <c r="G94" s="119">
        <v>129575</v>
      </c>
    </row>
    <row r="95" spans="1:12" x14ac:dyDescent="0.25">
      <c r="A95" s="49">
        <v>32</v>
      </c>
      <c r="B95" s="48" t="s">
        <v>19</v>
      </c>
      <c r="C95" s="57">
        <v>1424.77</v>
      </c>
      <c r="D95" s="127">
        <v>2892</v>
      </c>
      <c r="E95" s="119">
        <v>2940</v>
      </c>
      <c r="F95" s="119">
        <v>1340</v>
      </c>
      <c r="G95" s="119">
        <v>1335</v>
      </c>
    </row>
    <row r="96" spans="1:12" x14ac:dyDescent="0.25">
      <c r="A96" s="49">
        <v>35</v>
      </c>
      <c r="B96" s="48" t="s">
        <v>72</v>
      </c>
      <c r="C96" s="57">
        <v>5457883.9299999997</v>
      </c>
      <c r="D96" s="127">
        <v>5171089</v>
      </c>
      <c r="E96" s="119">
        <v>10009000</v>
      </c>
      <c r="F96" s="119">
        <v>9649000</v>
      </c>
      <c r="G96" s="119">
        <v>6326143</v>
      </c>
    </row>
    <row r="97" spans="1:7" ht="31.5" x14ac:dyDescent="0.25">
      <c r="A97" s="49">
        <v>36</v>
      </c>
      <c r="B97" s="48" t="s">
        <v>73</v>
      </c>
      <c r="C97" s="57">
        <v>2155294.67</v>
      </c>
      <c r="D97" s="127">
        <v>328500</v>
      </c>
      <c r="E97" s="119">
        <v>1000</v>
      </c>
      <c r="F97" s="119">
        <v>0</v>
      </c>
      <c r="G97" s="119">
        <v>0</v>
      </c>
    </row>
    <row r="98" spans="1:7" ht="31.5" x14ac:dyDescent="0.25">
      <c r="A98" s="49">
        <v>37</v>
      </c>
      <c r="B98" s="48" t="s">
        <v>69</v>
      </c>
      <c r="C98" s="57">
        <v>792765.76</v>
      </c>
      <c r="D98" s="118">
        <v>1391400</v>
      </c>
      <c r="E98" s="119">
        <v>2233000</v>
      </c>
      <c r="F98" s="119">
        <v>3998000</v>
      </c>
      <c r="G98" s="119">
        <v>4139500</v>
      </c>
    </row>
    <row r="99" spans="1:7" x14ac:dyDescent="0.25">
      <c r="A99" s="49">
        <v>38</v>
      </c>
      <c r="B99" s="48" t="s">
        <v>74</v>
      </c>
      <c r="C99" s="57">
        <v>25565.78</v>
      </c>
      <c r="D99" s="118">
        <v>33000</v>
      </c>
      <c r="E99" s="119">
        <v>76500</v>
      </c>
      <c r="F99" s="119">
        <v>102200</v>
      </c>
      <c r="G99" s="119">
        <v>199550</v>
      </c>
    </row>
    <row r="100" spans="1:7" ht="31.5" x14ac:dyDescent="0.25">
      <c r="A100" s="49">
        <v>42</v>
      </c>
      <c r="B100" s="48" t="s">
        <v>65</v>
      </c>
      <c r="C100" s="57"/>
      <c r="D100" s="118">
        <v>600</v>
      </c>
      <c r="E100" s="119">
        <v>0</v>
      </c>
      <c r="F100" s="119">
        <v>0</v>
      </c>
      <c r="G100" s="119">
        <v>0</v>
      </c>
    </row>
    <row r="101" spans="1:7" ht="25.5" customHeight="1" x14ac:dyDescent="0.25">
      <c r="A101" s="54">
        <v>561</v>
      </c>
      <c r="B101" s="55" t="s">
        <v>58</v>
      </c>
      <c r="C101" s="56">
        <f>SUM(C102:C108)</f>
        <v>47676754.060000002</v>
      </c>
      <c r="D101" s="117">
        <f t="shared" ref="D101:G101" si="41">SUM(D102:D108)</f>
        <v>39424650</v>
      </c>
      <c r="E101" s="117">
        <f t="shared" si="41"/>
        <v>70415090</v>
      </c>
      <c r="F101" s="117">
        <f t="shared" si="41"/>
        <v>81972260</v>
      </c>
      <c r="G101" s="117">
        <f t="shared" si="41"/>
        <v>61176370</v>
      </c>
    </row>
    <row r="102" spans="1:7" ht="25.5" customHeight="1" x14ac:dyDescent="0.25">
      <c r="A102" s="49">
        <v>31</v>
      </c>
      <c r="B102" s="48" t="s">
        <v>8</v>
      </c>
      <c r="C102" s="57">
        <v>574400.25</v>
      </c>
      <c r="D102" s="127">
        <v>527300</v>
      </c>
      <c r="E102" s="118">
        <v>591010</v>
      </c>
      <c r="F102" s="118">
        <v>611560</v>
      </c>
      <c r="G102" s="118">
        <v>734258</v>
      </c>
    </row>
    <row r="103" spans="1:7" x14ac:dyDescent="0.25">
      <c r="A103" s="49">
        <v>32</v>
      </c>
      <c r="B103" s="48" t="s">
        <v>19</v>
      </c>
      <c r="C103" s="106">
        <v>8073.61</v>
      </c>
      <c r="D103" s="127">
        <v>5950</v>
      </c>
      <c r="E103" s="118">
        <v>15580</v>
      </c>
      <c r="F103" s="118">
        <v>9600</v>
      </c>
      <c r="G103" s="118">
        <v>7112</v>
      </c>
    </row>
    <row r="104" spans="1:7" x14ac:dyDescent="0.25">
      <c r="A104" s="49">
        <v>35</v>
      </c>
      <c r="B104" s="48" t="s">
        <v>72</v>
      </c>
      <c r="C104" s="57">
        <v>30332856.530000001</v>
      </c>
      <c r="D104" s="127">
        <v>29000000</v>
      </c>
      <c r="E104" s="118">
        <v>56717000</v>
      </c>
      <c r="F104" s="118">
        <v>58114000</v>
      </c>
      <c r="G104" s="118">
        <v>35848000</v>
      </c>
    </row>
    <row r="105" spans="1:7" ht="31.5" x14ac:dyDescent="0.25">
      <c r="A105" s="49">
        <v>36</v>
      </c>
      <c r="B105" s="48" t="s">
        <v>73</v>
      </c>
      <c r="C105" s="57">
        <v>12165147.99</v>
      </c>
      <c r="D105" s="127">
        <v>1800000</v>
      </c>
      <c r="E105" s="118">
        <v>5000</v>
      </c>
      <c r="F105" s="118">
        <v>0</v>
      </c>
      <c r="G105" s="118">
        <v>0</v>
      </c>
    </row>
    <row r="106" spans="1:7" ht="31.5" x14ac:dyDescent="0.25">
      <c r="A106" s="49">
        <v>37</v>
      </c>
      <c r="B106" s="48" t="s">
        <v>69</v>
      </c>
      <c r="C106" s="57">
        <v>4454426.21</v>
      </c>
      <c r="D106" s="127">
        <v>7901000</v>
      </c>
      <c r="E106" s="118">
        <v>12653000</v>
      </c>
      <c r="F106" s="118">
        <v>22658350</v>
      </c>
      <c r="G106" s="118">
        <v>23457000</v>
      </c>
    </row>
    <row r="107" spans="1:7" x14ac:dyDescent="0.25">
      <c r="A107" s="49">
        <v>38</v>
      </c>
      <c r="B107" s="48" t="s">
        <v>74</v>
      </c>
      <c r="C107" s="57">
        <v>141849.47</v>
      </c>
      <c r="D107" s="118">
        <v>187000</v>
      </c>
      <c r="E107" s="118">
        <v>433500</v>
      </c>
      <c r="F107" s="118">
        <v>578750</v>
      </c>
      <c r="G107" s="118">
        <v>1130000</v>
      </c>
    </row>
    <row r="108" spans="1:7" ht="31.5" x14ac:dyDescent="0.25">
      <c r="A108" s="49">
        <v>42</v>
      </c>
      <c r="B108" s="48" t="s">
        <v>65</v>
      </c>
      <c r="C108" s="57"/>
      <c r="D108" s="118">
        <v>3400</v>
      </c>
      <c r="E108" s="118">
        <v>0</v>
      </c>
      <c r="F108" s="118">
        <v>0</v>
      </c>
      <c r="G108" s="118">
        <v>0</v>
      </c>
    </row>
    <row r="109" spans="1:7" x14ac:dyDescent="0.25">
      <c r="A109" s="102" t="s">
        <v>121</v>
      </c>
      <c r="B109" s="103" t="s">
        <v>124</v>
      </c>
      <c r="C109" s="104">
        <f>+C110+C114+C118</f>
        <v>7211086.6900000004</v>
      </c>
      <c r="D109" s="105">
        <f>+D110+D114+D118</f>
        <v>7089657</v>
      </c>
      <c r="E109" s="105">
        <f>+E110+E114+E118</f>
        <v>8006637</v>
      </c>
      <c r="F109" s="105">
        <f>+F110+F114+F118</f>
        <v>8380209</v>
      </c>
      <c r="G109" s="105">
        <f>+G110+G114+G118</f>
        <v>8831516</v>
      </c>
    </row>
    <row r="110" spans="1:7" ht="25.5" customHeight="1" x14ac:dyDescent="0.25">
      <c r="A110" s="54">
        <v>11</v>
      </c>
      <c r="B110" s="55" t="s">
        <v>53</v>
      </c>
      <c r="C110" s="56">
        <f>SUM(C111:C113)</f>
        <v>1040162.6799999999</v>
      </c>
      <c r="D110" s="117">
        <f>SUM(D111:D113)</f>
        <v>2157465</v>
      </c>
      <c r="E110" s="117">
        <f>SUM(E111:E113)</f>
        <v>2508700</v>
      </c>
      <c r="F110" s="117">
        <f>SUM(F111:F113)</f>
        <v>2971609</v>
      </c>
      <c r="G110" s="117">
        <f>SUM(G111:G113)</f>
        <v>3330283</v>
      </c>
    </row>
    <row r="111" spans="1:7" ht="25.5" customHeight="1" x14ac:dyDescent="0.25">
      <c r="A111" s="49">
        <v>31</v>
      </c>
      <c r="B111" s="48" t="s">
        <v>8</v>
      </c>
      <c r="C111" s="57">
        <v>5723.1</v>
      </c>
      <c r="D111" s="118">
        <v>1149555</v>
      </c>
      <c r="E111" s="118">
        <v>1257200</v>
      </c>
      <c r="F111" s="119">
        <v>1900480</v>
      </c>
      <c r="G111" s="119">
        <v>2013400</v>
      </c>
    </row>
    <row r="112" spans="1:7" x14ac:dyDescent="0.25">
      <c r="A112" s="49">
        <v>32</v>
      </c>
      <c r="B112" s="48" t="s">
        <v>19</v>
      </c>
      <c r="C112" s="57">
        <v>1024264.58</v>
      </c>
      <c r="D112" s="118">
        <v>1007760</v>
      </c>
      <c r="E112" s="118">
        <v>1195500</v>
      </c>
      <c r="F112" s="119">
        <v>1021129</v>
      </c>
      <c r="G112" s="119">
        <v>1235883</v>
      </c>
    </row>
    <row r="113" spans="1:7" ht="31.5" x14ac:dyDescent="0.25">
      <c r="A113" s="49">
        <v>42</v>
      </c>
      <c r="B113" s="48" t="s">
        <v>65</v>
      </c>
      <c r="C113" s="57">
        <v>10175</v>
      </c>
      <c r="D113" s="118">
        <v>150</v>
      </c>
      <c r="E113" s="119">
        <v>56000</v>
      </c>
      <c r="F113" s="119">
        <v>50000</v>
      </c>
      <c r="G113" s="119">
        <v>81000</v>
      </c>
    </row>
    <row r="114" spans="1:7" ht="25.5" customHeight="1" x14ac:dyDescent="0.25">
      <c r="A114" s="54">
        <v>12</v>
      </c>
      <c r="B114" s="55" t="s">
        <v>54</v>
      </c>
      <c r="C114" s="56">
        <f>SUM(C115:C117)</f>
        <v>925638.53</v>
      </c>
      <c r="D114" s="117">
        <f>SUM(D115:D117)</f>
        <v>725080</v>
      </c>
      <c r="E114" s="117">
        <f>SUM(E115:E117)</f>
        <v>824000</v>
      </c>
      <c r="F114" s="117">
        <f>SUM(F115:F117)</f>
        <v>823900</v>
      </c>
      <c r="G114" s="117">
        <f>SUM(G115:G117)</f>
        <v>825225</v>
      </c>
    </row>
    <row r="115" spans="1:7" ht="25.5" customHeight="1" x14ac:dyDescent="0.25">
      <c r="A115" s="49">
        <v>31</v>
      </c>
      <c r="B115" s="48" t="s">
        <v>8</v>
      </c>
      <c r="C115" s="57">
        <v>904044.9</v>
      </c>
      <c r="D115" s="118">
        <v>724480</v>
      </c>
      <c r="E115" s="119">
        <v>819000</v>
      </c>
      <c r="F115" s="119">
        <v>823900</v>
      </c>
      <c r="G115" s="119">
        <v>825225</v>
      </c>
    </row>
    <row r="116" spans="1:7" x14ac:dyDescent="0.25">
      <c r="A116" s="49">
        <v>32</v>
      </c>
      <c r="B116" s="48" t="s">
        <v>19</v>
      </c>
      <c r="C116" s="57">
        <v>2181.7600000000002</v>
      </c>
      <c r="D116" s="118">
        <v>600</v>
      </c>
      <c r="E116" s="119">
        <v>0</v>
      </c>
      <c r="F116" s="119">
        <v>0</v>
      </c>
      <c r="G116" s="119">
        <v>0</v>
      </c>
    </row>
    <row r="117" spans="1:7" ht="31.5" x14ac:dyDescent="0.25">
      <c r="A117" s="49">
        <v>42</v>
      </c>
      <c r="B117" s="48" t="s">
        <v>65</v>
      </c>
      <c r="C117" s="57">
        <v>19411.87</v>
      </c>
      <c r="D117" s="118">
        <v>0</v>
      </c>
      <c r="E117" s="119">
        <v>5000</v>
      </c>
      <c r="F117" s="119">
        <v>0</v>
      </c>
      <c r="G117" s="119">
        <v>0</v>
      </c>
    </row>
    <row r="118" spans="1:7" ht="25.5" customHeight="1" x14ac:dyDescent="0.25">
      <c r="A118" s="54">
        <v>561</v>
      </c>
      <c r="B118" s="55" t="s">
        <v>58</v>
      </c>
      <c r="C118" s="56">
        <f>SUM(C119:C121)</f>
        <v>5245285.4800000004</v>
      </c>
      <c r="D118" s="117">
        <f>SUM(D119:D121)</f>
        <v>4207112</v>
      </c>
      <c r="E118" s="117">
        <f>SUM(E119:E121)</f>
        <v>4673937</v>
      </c>
      <c r="F118" s="117">
        <f>SUM(F119:F121)</f>
        <v>4584700</v>
      </c>
      <c r="G118" s="117">
        <f>SUM(G119:G121)</f>
        <v>4676008</v>
      </c>
    </row>
    <row r="119" spans="1:7" ht="25.5" customHeight="1" x14ac:dyDescent="0.25">
      <c r="A119" s="49">
        <v>31</v>
      </c>
      <c r="B119" s="48" t="s">
        <v>8</v>
      </c>
      <c r="C119" s="57">
        <v>5122920.99</v>
      </c>
      <c r="D119" s="118">
        <v>4201112</v>
      </c>
      <c r="E119" s="118">
        <v>4645937</v>
      </c>
      <c r="F119" s="118">
        <v>4584700</v>
      </c>
      <c r="G119" s="118">
        <v>4676008</v>
      </c>
    </row>
    <row r="120" spans="1:7" x14ac:dyDescent="0.25">
      <c r="A120" s="49">
        <v>32</v>
      </c>
      <c r="B120" s="48" t="s">
        <v>19</v>
      </c>
      <c r="C120" s="106">
        <v>12363.86</v>
      </c>
      <c r="D120" s="118">
        <v>6000</v>
      </c>
      <c r="E120" s="118">
        <v>0</v>
      </c>
      <c r="F120" s="118">
        <v>0</v>
      </c>
      <c r="G120" s="118">
        <v>0</v>
      </c>
    </row>
    <row r="121" spans="1:7" ht="31.5" x14ac:dyDescent="0.25">
      <c r="A121" s="49">
        <v>42</v>
      </c>
      <c r="B121" s="48" t="s">
        <v>65</v>
      </c>
      <c r="C121" s="57">
        <v>110000.63</v>
      </c>
      <c r="D121" s="118">
        <v>0</v>
      </c>
      <c r="E121" s="118">
        <v>28000</v>
      </c>
      <c r="F121" s="118">
        <v>0</v>
      </c>
      <c r="G121" s="118">
        <v>0</v>
      </c>
    </row>
    <row r="122" spans="1:7" ht="47.25" x14ac:dyDescent="0.25">
      <c r="A122" s="102" t="s">
        <v>121</v>
      </c>
      <c r="B122" s="103" t="s">
        <v>130</v>
      </c>
      <c r="C122" s="104">
        <f>C123+C126</f>
        <v>0</v>
      </c>
      <c r="D122" s="105">
        <f>D123+D126</f>
        <v>237000</v>
      </c>
      <c r="E122" s="105">
        <f>E123+E126</f>
        <v>141450</v>
      </c>
      <c r="F122" s="105">
        <f>F123+F126</f>
        <v>3471000</v>
      </c>
      <c r="G122" s="105">
        <f>G123+G126</f>
        <v>345624</v>
      </c>
    </row>
    <row r="123" spans="1:7" ht="25.5" customHeight="1" x14ac:dyDescent="0.25">
      <c r="A123" s="54">
        <v>12</v>
      </c>
      <c r="B123" s="55" t="s">
        <v>54</v>
      </c>
      <c r="C123" s="56">
        <f>SUM(C124:C125)</f>
        <v>0</v>
      </c>
      <c r="D123" s="117">
        <f>SUM(D124:D125)</f>
        <v>27000</v>
      </c>
      <c r="E123" s="117">
        <f>SUM(E124:E125)</f>
        <v>20450</v>
      </c>
      <c r="F123" s="117">
        <f>SUM(F124:F125)</f>
        <v>66000</v>
      </c>
      <c r="G123" s="117">
        <f>SUM(G124:G125)</f>
        <v>51886</v>
      </c>
    </row>
    <row r="124" spans="1:7" x14ac:dyDescent="0.25">
      <c r="A124" s="49">
        <v>32</v>
      </c>
      <c r="B124" s="48" t="s">
        <v>19</v>
      </c>
      <c r="C124" s="57">
        <v>0</v>
      </c>
      <c r="D124" s="118">
        <v>5000</v>
      </c>
      <c r="E124" s="119">
        <v>7650</v>
      </c>
      <c r="F124" s="119">
        <v>26050</v>
      </c>
      <c r="G124" s="119">
        <v>360</v>
      </c>
    </row>
    <row r="125" spans="1:7" ht="31.5" x14ac:dyDescent="0.25">
      <c r="A125" s="49">
        <v>42</v>
      </c>
      <c r="B125" s="48" t="s">
        <v>65</v>
      </c>
      <c r="C125" s="57">
        <v>0</v>
      </c>
      <c r="D125" s="118">
        <v>22000</v>
      </c>
      <c r="E125" s="119">
        <v>12800</v>
      </c>
      <c r="F125" s="119">
        <v>39950</v>
      </c>
      <c r="G125" s="119">
        <v>51526</v>
      </c>
    </row>
    <row r="126" spans="1:7" ht="25.5" customHeight="1" x14ac:dyDescent="0.25">
      <c r="A126" s="54">
        <v>561</v>
      </c>
      <c r="B126" s="55" t="s">
        <v>58</v>
      </c>
      <c r="C126" s="56">
        <f>SUM(C127:C128)</f>
        <v>0</v>
      </c>
      <c r="D126" s="117">
        <f>SUM(D127:D128)</f>
        <v>210000</v>
      </c>
      <c r="E126" s="117">
        <f>SUM(E127:E128)</f>
        <v>121000</v>
      </c>
      <c r="F126" s="117">
        <f>SUM(F127:F128)</f>
        <v>3405000</v>
      </c>
      <c r="G126" s="117">
        <f>SUM(G127:G128)</f>
        <v>293738</v>
      </c>
    </row>
    <row r="127" spans="1:7" x14ac:dyDescent="0.25">
      <c r="A127" s="49">
        <v>32</v>
      </c>
      <c r="B127" s="48" t="s">
        <v>19</v>
      </c>
      <c r="C127" s="106"/>
      <c r="D127" s="118">
        <v>86000</v>
      </c>
      <c r="E127" s="118">
        <v>49000</v>
      </c>
      <c r="F127" s="118">
        <v>3000</v>
      </c>
      <c r="G127" s="118">
        <v>2000</v>
      </c>
    </row>
    <row r="128" spans="1:7" ht="31.5" x14ac:dyDescent="0.25">
      <c r="A128" s="49">
        <v>42</v>
      </c>
      <c r="B128" s="48" t="s">
        <v>65</v>
      </c>
      <c r="C128" s="57">
        <v>0</v>
      </c>
      <c r="D128" s="118">
        <v>124000</v>
      </c>
      <c r="E128" s="118">
        <v>72000</v>
      </c>
      <c r="F128" s="118">
        <v>3402000</v>
      </c>
      <c r="G128" s="118">
        <v>291738</v>
      </c>
    </row>
    <row r="129" spans="1:7" ht="31.5" x14ac:dyDescent="0.25">
      <c r="A129" s="102" t="s">
        <v>121</v>
      </c>
      <c r="B129" s="103" t="s">
        <v>131</v>
      </c>
      <c r="C129" s="104">
        <f>C130+C133</f>
        <v>0</v>
      </c>
      <c r="D129" s="105">
        <f>D130+D133</f>
        <v>0</v>
      </c>
      <c r="E129" s="105">
        <f>E130+E133</f>
        <v>0</v>
      </c>
      <c r="F129" s="105">
        <f>F130+F133</f>
        <v>1535610</v>
      </c>
      <c r="G129" s="105">
        <f>G130+G133</f>
        <v>1849736</v>
      </c>
    </row>
    <row r="130" spans="1:7" ht="25.5" customHeight="1" x14ac:dyDescent="0.25">
      <c r="A130" s="54">
        <v>12</v>
      </c>
      <c r="B130" s="55" t="s">
        <v>54</v>
      </c>
      <c r="C130" s="56">
        <f>SUM(C131:C132)</f>
        <v>0</v>
      </c>
      <c r="D130" s="117">
        <f t="shared" ref="D130:G130" si="42">SUM(D131:D132)</f>
        <v>0</v>
      </c>
      <c r="E130" s="117">
        <f t="shared" si="42"/>
        <v>0</v>
      </c>
      <c r="F130" s="117">
        <f t="shared" si="42"/>
        <v>685610</v>
      </c>
      <c r="G130" s="117">
        <f t="shared" si="42"/>
        <v>277474</v>
      </c>
    </row>
    <row r="131" spans="1:7" x14ac:dyDescent="0.25">
      <c r="A131" s="49">
        <v>32</v>
      </c>
      <c r="B131" s="48" t="s">
        <v>19</v>
      </c>
      <c r="C131" s="57">
        <v>0</v>
      </c>
      <c r="D131" s="118">
        <v>0</v>
      </c>
      <c r="E131" s="119">
        <v>0</v>
      </c>
      <c r="F131" s="119">
        <v>125110</v>
      </c>
      <c r="G131" s="119">
        <v>150000</v>
      </c>
    </row>
    <row r="132" spans="1:7" ht="31.5" x14ac:dyDescent="0.25">
      <c r="A132" s="49">
        <v>42</v>
      </c>
      <c r="B132" s="48" t="s">
        <v>65</v>
      </c>
      <c r="C132" s="57"/>
      <c r="D132" s="118"/>
      <c r="E132" s="119"/>
      <c r="F132" s="119">
        <f>610000-49500</f>
        <v>560500</v>
      </c>
      <c r="G132" s="119">
        <v>127474</v>
      </c>
    </row>
    <row r="133" spans="1:7" ht="25.5" customHeight="1" x14ac:dyDescent="0.25">
      <c r="A133" s="54">
        <v>561</v>
      </c>
      <c r="B133" s="55" t="s">
        <v>58</v>
      </c>
      <c r="C133" s="56">
        <f>SUM(C134:C134)</f>
        <v>0</v>
      </c>
      <c r="D133" s="117">
        <f>SUM(D134:D134)</f>
        <v>0</v>
      </c>
      <c r="E133" s="117">
        <f>SUM(E134:E134)</f>
        <v>0</v>
      </c>
      <c r="F133" s="117">
        <f>SUM(F134:F135)</f>
        <v>850000</v>
      </c>
      <c r="G133" s="117">
        <f>SUM(G134:G135)</f>
        <v>1572262</v>
      </c>
    </row>
    <row r="134" spans="1:7" x14ac:dyDescent="0.25">
      <c r="A134" s="49">
        <v>32</v>
      </c>
      <c r="B134" s="48" t="s">
        <v>19</v>
      </c>
      <c r="C134" s="106"/>
      <c r="D134" s="118">
        <v>0</v>
      </c>
      <c r="E134" s="118">
        <v>0</v>
      </c>
      <c r="F134" s="119">
        <v>850000</v>
      </c>
      <c r="G134" s="119">
        <v>850000</v>
      </c>
    </row>
    <row r="135" spans="1:7" ht="31.5" x14ac:dyDescent="0.25">
      <c r="A135" s="49">
        <v>42</v>
      </c>
      <c r="B135" s="48" t="s">
        <v>65</v>
      </c>
      <c r="C135" s="57"/>
      <c r="D135" s="118"/>
      <c r="E135" s="119"/>
      <c r="F135" s="119"/>
      <c r="G135" s="119">
        <v>722262</v>
      </c>
    </row>
    <row r="136" spans="1:7" ht="47.25" x14ac:dyDescent="0.25">
      <c r="A136" s="58" t="s">
        <v>89</v>
      </c>
      <c r="B136" s="59" t="s">
        <v>90</v>
      </c>
      <c r="C136" s="60">
        <f>+C137</f>
        <v>22542.7</v>
      </c>
      <c r="D136" s="116">
        <f t="shared" ref="D136:G136" si="43">+D137</f>
        <v>59800</v>
      </c>
      <c r="E136" s="116">
        <f t="shared" si="43"/>
        <v>19993</v>
      </c>
      <c r="F136" s="116">
        <f t="shared" si="43"/>
        <v>0</v>
      </c>
      <c r="G136" s="116">
        <f t="shared" si="43"/>
        <v>0</v>
      </c>
    </row>
    <row r="137" spans="1:7" ht="25.5" customHeight="1" x14ac:dyDescent="0.25">
      <c r="A137" s="54">
        <v>51</v>
      </c>
      <c r="B137" s="55" t="s">
        <v>56</v>
      </c>
      <c r="C137" s="56">
        <f>SUM(C138:C139)</f>
        <v>22542.7</v>
      </c>
      <c r="D137" s="117">
        <f t="shared" ref="D137:G137" si="44">SUM(D138:D139)</f>
        <v>59800</v>
      </c>
      <c r="E137" s="117">
        <f t="shared" si="44"/>
        <v>19993</v>
      </c>
      <c r="F137" s="117">
        <f t="shared" si="44"/>
        <v>0</v>
      </c>
      <c r="G137" s="117">
        <f t="shared" si="44"/>
        <v>0</v>
      </c>
    </row>
    <row r="138" spans="1:7" ht="25.5" customHeight="1" x14ac:dyDescent="0.25">
      <c r="A138" s="49">
        <v>31</v>
      </c>
      <c r="B138" s="48" t="s">
        <v>8</v>
      </c>
      <c r="C138" s="57">
        <v>21228.7</v>
      </c>
      <c r="D138" s="117">
        <v>0</v>
      </c>
      <c r="E138" s="117"/>
      <c r="F138" s="117"/>
      <c r="G138" s="117"/>
    </row>
    <row r="139" spans="1:7" x14ac:dyDescent="0.25">
      <c r="A139" s="49">
        <v>32</v>
      </c>
      <c r="B139" s="48" t="s">
        <v>19</v>
      </c>
      <c r="C139" s="57">
        <v>1314</v>
      </c>
      <c r="D139" s="118">
        <v>59800</v>
      </c>
      <c r="E139" s="119">
        <v>19993</v>
      </c>
      <c r="F139" s="119">
        <v>0</v>
      </c>
      <c r="G139" s="119">
        <v>0</v>
      </c>
    </row>
    <row r="140" spans="1:7" ht="31.5" x14ac:dyDescent="0.25">
      <c r="A140" s="58" t="s">
        <v>91</v>
      </c>
      <c r="B140" s="59" t="s">
        <v>92</v>
      </c>
      <c r="C140" s="60">
        <f>+C141</f>
        <v>-723.68999999999994</v>
      </c>
      <c r="D140" s="116">
        <f t="shared" ref="D140:G140" si="45">+D141</f>
        <v>30</v>
      </c>
      <c r="E140" s="116">
        <f t="shared" si="45"/>
        <v>0</v>
      </c>
      <c r="F140" s="116">
        <f t="shared" si="45"/>
        <v>0</v>
      </c>
      <c r="G140" s="116">
        <f t="shared" si="45"/>
        <v>0</v>
      </c>
    </row>
    <row r="141" spans="1:7" ht="25.5" customHeight="1" x14ac:dyDescent="0.25">
      <c r="A141" s="54">
        <v>561</v>
      </c>
      <c r="B141" s="55" t="s">
        <v>58</v>
      </c>
      <c r="C141" s="56">
        <f>SUM(C142:C145)</f>
        <v>-723.68999999999994</v>
      </c>
      <c r="D141" s="117">
        <f t="shared" ref="D141:G141" si="46">SUM(D142:D145)</f>
        <v>30</v>
      </c>
      <c r="E141" s="117">
        <f t="shared" si="46"/>
        <v>0</v>
      </c>
      <c r="F141" s="117">
        <f t="shared" si="46"/>
        <v>0</v>
      </c>
      <c r="G141" s="117">
        <f t="shared" si="46"/>
        <v>0</v>
      </c>
    </row>
    <row r="142" spans="1:7" x14ac:dyDescent="0.25">
      <c r="A142" s="49">
        <v>35</v>
      </c>
      <c r="B142" s="48" t="s">
        <v>72</v>
      </c>
      <c r="C142" s="57">
        <v>-143.13</v>
      </c>
      <c r="D142" s="119">
        <v>10</v>
      </c>
      <c r="E142" s="119"/>
      <c r="F142" s="119"/>
      <c r="G142" s="119"/>
    </row>
    <row r="143" spans="1:7" ht="31.5" x14ac:dyDescent="0.25">
      <c r="A143" s="49">
        <v>36</v>
      </c>
      <c r="B143" s="48" t="s">
        <v>73</v>
      </c>
      <c r="C143" s="57">
        <v>0</v>
      </c>
      <c r="D143" s="119">
        <v>0</v>
      </c>
      <c r="E143" s="119"/>
      <c r="F143" s="119"/>
      <c r="G143" s="119"/>
    </row>
    <row r="144" spans="1:7" ht="31.5" x14ac:dyDescent="0.25">
      <c r="A144" s="49">
        <v>37</v>
      </c>
      <c r="B144" s="48" t="s">
        <v>69</v>
      </c>
      <c r="C144" s="57">
        <v>-580.55999999999995</v>
      </c>
      <c r="D144" s="119">
        <v>20</v>
      </c>
      <c r="E144" s="119"/>
      <c r="F144" s="119"/>
      <c r="G144" s="119"/>
    </row>
    <row r="145" spans="1:7" x14ac:dyDescent="0.25">
      <c r="A145" s="49">
        <v>38</v>
      </c>
      <c r="B145" s="48" t="s">
        <v>74</v>
      </c>
      <c r="C145" s="57">
        <v>0</v>
      </c>
      <c r="D145" s="119">
        <v>0</v>
      </c>
      <c r="E145" s="119"/>
      <c r="F145" s="119"/>
      <c r="G145" s="119"/>
    </row>
    <row r="146" spans="1:7" ht="63" x14ac:dyDescent="0.25">
      <c r="A146" s="58" t="s">
        <v>93</v>
      </c>
      <c r="B146" s="59" t="s">
        <v>94</v>
      </c>
      <c r="C146" s="60">
        <f>+C147</f>
        <v>0</v>
      </c>
      <c r="D146" s="116">
        <f t="shared" ref="D146:G146" si="47">+D147</f>
        <v>0</v>
      </c>
      <c r="E146" s="116">
        <f t="shared" si="47"/>
        <v>28000</v>
      </c>
      <c r="F146" s="116">
        <f t="shared" si="47"/>
        <v>38900</v>
      </c>
      <c r="G146" s="116">
        <f t="shared" si="47"/>
        <v>24700</v>
      </c>
    </row>
    <row r="147" spans="1:7" ht="25.5" customHeight="1" x14ac:dyDescent="0.25">
      <c r="A147" s="54">
        <v>11</v>
      </c>
      <c r="B147" s="55" t="s">
        <v>53</v>
      </c>
      <c r="C147" s="56">
        <f>SUM(C148:C151)</f>
        <v>0</v>
      </c>
      <c r="D147" s="117">
        <f t="shared" ref="D147:G147" si="48">SUM(D148:D151)</f>
        <v>0</v>
      </c>
      <c r="E147" s="117">
        <f t="shared" si="48"/>
        <v>28000</v>
      </c>
      <c r="F147" s="117">
        <f t="shared" si="48"/>
        <v>38900</v>
      </c>
      <c r="G147" s="117">
        <f t="shared" si="48"/>
        <v>24700</v>
      </c>
    </row>
    <row r="148" spans="1:7" x14ac:dyDescent="0.25">
      <c r="A148" s="49">
        <v>35</v>
      </c>
      <c r="B148" s="48" t="s">
        <v>72</v>
      </c>
      <c r="C148" s="57">
        <v>0</v>
      </c>
      <c r="D148" s="118">
        <v>0</v>
      </c>
      <c r="E148" s="119">
        <v>8000</v>
      </c>
      <c r="F148" s="119">
        <v>10900</v>
      </c>
      <c r="G148" s="119">
        <v>10000</v>
      </c>
    </row>
    <row r="149" spans="1:7" ht="31.5" x14ac:dyDescent="0.25">
      <c r="A149" s="49">
        <v>36</v>
      </c>
      <c r="B149" s="48" t="s">
        <v>73</v>
      </c>
      <c r="C149" s="57">
        <v>0</v>
      </c>
      <c r="D149" s="118">
        <v>0</v>
      </c>
      <c r="E149" s="119">
        <v>10000</v>
      </c>
      <c r="F149" s="119">
        <v>20000</v>
      </c>
      <c r="G149" s="119">
        <v>6000</v>
      </c>
    </row>
    <row r="150" spans="1:7" ht="31.5" x14ac:dyDescent="0.25">
      <c r="A150" s="49">
        <v>37</v>
      </c>
      <c r="B150" s="48" t="s">
        <v>69</v>
      </c>
      <c r="C150" s="57">
        <v>0</v>
      </c>
      <c r="D150" s="118">
        <v>0</v>
      </c>
      <c r="E150" s="119">
        <v>9000</v>
      </c>
      <c r="F150" s="119">
        <v>7000</v>
      </c>
      <c r="G150" s="119">
        <v>8000</v>
      </c>
    </row>
    <row r="151" spans="1:7" x14ac:dyDescent="0.25">
      <c r="A151" s="49">
        <v>38</v>
      </c>
      <c r="B151" s="48" t="s">
        <v>74</v>
      </c>
      <c r="C151" s="57">
        <v>0</v>
      </c>
      <c r="D151" s="118">
        <v>0</v>
      </c>
      <c r="E151" s="119">
        <v>1000</v>
      </c>
      <c r="F151" s="119">
        <v>1000</v>
      </c>
      <c r="G151" s="119">
        <v>700</v>
      </c>
    </row>
    <row r="152" spans="1:7" ht="78.75" x14ac:dyDescent="0.25">
      <c r="A152" s="58" t="s">
        <v>95</v>
      </c>
      <c r="B152" s="59" t="s">
        <v>96</v>
      </c>
      <c r="C152" s="60">
        <f>C153</f>
        <v>-34610.789999999994</v>
      </c>
      <c r="D152" s="116">
        <f t="shared" ref="D152:G152" si="49">D153</f>
        <v>90</v>
      </c>
      <c r="E152" s="116">
        <f t="shared" si="49"/>
        <v>0</v>
      </c>
      <c r="F152" s="116">
        <f t="shared" si="49"/>
        <v>0</v>
      </c>
      <c r="G152" s="116">
        <f t="shared" si="49"/>
        <v>0</v>
      </c>
    </row>
    <row r="153" spans="1:7" ht="25.5" customHeight="1" x14ac:dyDescent="0.25">
      <c r="A153" s="54">
        <v>561</v>
      </c>
      <c r="B153" s="55" t="s">
        <v>58</v>
      </c>
      <c r="C153" s="56">
        <f>SUM(C154:C156)</f>
        <v>-34610.789999999994</v>
      </c>
      <c r="D153" s="117">
        <f t="shared" ref="D153:G153" si="50">SUM(D154:D156)</f>
        <v>90</v>
      </c>
      <c r="E153" s="117">
        <f t="shared" si="50"/>
        <v>0</v>
      </c>
      <c r="F153" s="117">
        <f t="shared" si="50"/>
        <v>0</v>
      </c>
      <c r="G153" s="117">
        <f t="shared" si="50"/>
        <v>0</v>
      </c>
    </row>
    <row r="154" spans="1:7" x14ac:dyDescent="0.25">
      <c r="A154" s="49">
        <v>35</v>
      </c>
      <c r="B154" s="48" t="s">
        <v>72</v>
      </c>
      <c r="C154" s="57">
        <v>-34285.479999999996</v>
      </c>
      <c r="D154" s="119">
        <v>30</v>
      </c>
      <c r="E154" s="119"/>
      <c r="F154" s="120"/>
      <c r="G154" s="121"/>
    </row>
    <row r="155" spans="1:7" ht="31.5" x14ac:dyDescent="0.25">
      <c r="A155" s="49">
        <v>37</v>
      </c>
      <c r="B155" s="48" t="s">
        <v>69</v>
      </c>
      <c r="C155" s="57">
        <v>-325.31</v>
      </c>
      <c r="D155" s="119">
        <v>30</v>
      </c>
      <c r="E155" s="119"/>
      <c r="F155" s="120"/>
      <c r="G155" s="121"/>
    </row>
    <row r="156" spans="1:7" x14ac:dyDescent="0.25">
      <c r="A156" s="49">
        <v>38</v>
      </c>
      <c r="B156" s="48" t="s">
        <v>74</v>
      </c>
      <c r="C156" s="57">
        <v>0</v>
      </c>
      <c r="D156" s="119">
        <v>30</v>
      </c>
      <c r="E156" s="119"/>
      <c r="F156" s="120"/>
      <c r="G156" s="121"/>
    </row>
    <row r="157" spans="1:7" ht="94.5" x14ac:dyDescent="0.25">
      <c r="A157" s="58" t="s">
        <v>97</v>
      </c>
      <c r="B157" s="59" t="s">
        <v>98</v>
      </c>
      <c r="C157" s="60">
        <f>+C160</f>
        <v>27386674.329999998</v>
      </c>
      <c r="D157" s="116">
        <f t="shared" ref="D157" si="51">+D160</f>
        <v>30015100</v>
      </c>
      <c r="E157" s="116">
        <f>+E158+E160</f>
        <v>6958000</v>
      </c>
      <c r="F157" s="116">
        <f t="shared" ref="F157:G157" si="52">+F158+F160</f>
        <v>0</v>
      </c>
      <c r="G157" s="116">
        <f t="shared" si="52"/>
        <v>0</v>
      </c>
    </row>
    <row r="158" spans="1:7" ht="25.5" customHeight="1" x14ac:dyDescent="0.25">
      <c r="A158" s="54">
        <v>11</v>
      </c>
      <c r="B158" s="55" t="s">
        <v>53</v>
      </c>
      <c r="C158" s="56">
        <f>SUM(C159)</f>
        <v>0</v>
      </c>
      <c r="D158" s="117">
        <f>SUM(D159)</f>
        <v>0</v>
      </c>
      <c r="E158" s="117">
        <f>SUM(E159)</f>
        <v>600000</v>
      </c>
      <c r="F158" s="117">
        <f t="shared" ref="F158:G158" si="53">SUM(F159:F164)</f>
        <v>0</v>
      </c>
      <c r="G158" s="117">
        <f t="shared" si="53"/>
        <v>0</v>
      </c>
    </row>
    <row r="159" spans="1:7" x14ac:dyDescent="0.25">
      <c r="A159" s="49">
        <v>35</v>
      </c>
      <c r="B159" s="48" t="s">
        <v>72</v>
      </c>
      <c r="C159" s="57">
        <v>0</v>
      </c>
      <c r="D159" s="118">
        <v>0</v>
      </c>
      <c r="E159" s="118">
        <v>600000</v>
      </c>
      <c r="F159" s="118">
        <v>0</v>
      </c>
      <c r="G159" s="118">
        <v>0</v>
      </c>
    </row>
    <row r="160" spans="1:7" ht="25.5" customHeight="1" x14ac:dyDescent="0.25">
      <c r="A160" s="54">
        <v>581</v>
      </c>
      <c r="B160" s="55" t="s">
        <v>59</v>
      </c>
      <c r="C160" s="56">
        <f>SUM(C161:C166)</f>
        <v>27386674.329999998</v>
      </c>
      <c r="D160" s="117">
        <f t="shared" ref="D160:G160" si="54">SUM(D161:D166)</f>
        <v>30015100</v>
      </c>
      <c r="E160" s="117">
        <f t="shared" si="54"/>
        <v>6358000</v>
      </c>
      <c r="F160" s="117">
        <f t="shared" si="54"/>
        <v>0</v>
      </c>
      <c r="G160" s="117">
        <f t="shared" si="54"/>
        <v>0</v>
      </c>
    </row>
    <row r="161" spans="1:9" x14ac:dyDescent="0.25">
      <c r="A161" s="49">
        <v>32</v>
      </c>
      <c r="B161" s="48" t="s">
        <v>19</v>
      </c>
      <c r="C161" s="57">
        <v>905528.08</v>
      </c>
      <c r="D161" s="118">
        <v>194100</v>
      </c>
      <c r="E161" s="118">
        <v>168000</v>
      </c>
      <c r="F161" s="118">
        <v>0</v>
      </c>
      <c r="G161" s="118">
        <v>0</v>
      </c>
    </row>
    <row r="162" spans="1:9" x14ac:dyDescent="0.25">
      <c r="A162" s="49">
        <v>35</v>
      </c>
      <c r="B162" s="48" t="s">
        <v>72</v>
      </c>
      <c r="C162" s="57">
        <v>17499917.469999999</v>
      </c>
      <c r="D162" s="118">
        <v>20000000</v>
      </c>
      <c r="E162" s="118">
        <v>80000</v>
      </c>
      <c r="F162" s="118"/>
      <c r="G162" s="118"/>
    </row>
    <row r="163" spans="1:9" ht="31.5" x14ac:dyDescent="0.25">
      <c r="A163" s="49">
        <v>37</v>
      </c>
      <c r="B163" s="48" t="s">
        <v>69</v>
      </c>
      <c r="C163" s="57">
        <v>7534499.6699999999</v>
      </c>
      <c r="D163" s="118">
        <v>8600000</v>
      </c>
      <c r="E163" s="118">
        <v>5610000</v>
      </c>
      <c r="F163" s="118"/>
      <c r="G163" s="118"/>
      <c r="I163" s="65"/>
    </row>
    <row r="164" spans="1:9" x14ac:dyDescent="0.25">
      <c r="A164" s="49">
        <v>38</v>
      </c>
      <c r="B164" s="48" t="s">
        <v>74</v>
      </c>
      <c r="C164" s="57">
        <v>46350</v>
      </c>
      <c r="D164" s="118">
        <v>81000</v>
      </c>
      <c r="E164" s="118">
        <v>0</v>
      </c>
      <c r="F164" s="118"/>
      <c r="G164" s="118"/>
    </row>
    <row r="165" spans="1:9" ht="31.5" x14ac:dyDescent="0.25">
      <c r="A165" s="49">
        <v>41</v>
      </c>
      <c r="B165" s="48" t="s">
        <v>10</v>
      </c>
      <c r="C165" s="57">
        <v>0</v>
      </c>
      <c r="D165" s="118">
        <v>300000</v>
      </c>
      <c r="E165" s="118">
        <v>0</v>
      </c>
      <c r="F165" s="118"/>
      <c r="G165" s="118"/>
    </row>
    <row r="166" spans="1:9" ht="31.5" x14ac:dyDescent="0.25">
      <c r="A166" s="49">
        <v>42</v>
      </c>
      <c r="B166" s="48" t="s">
        <v>65</v>
      </c>
      <c r="C166" s="57">
        <v>1400379.1099999999</v>
      </c>
      <c r="D166" s="118">
        <v>840000</v>
      </c>
      <c r="E166" s="118">
        <v>500000</v>
      </c>
      <c r="F166" s="118"/>
      <c r="G166" s="118"/>
    </row>
    <row r="167" spans="1:9" ht="31.5" x14ac:dyDescent="0.25">
      <c r="A167" s="51">
        <v>4011</v>
      </c>
      <c r="B167" s="52" t="s">
        <v>99</v>
      </c>
      <c r="C167" s="53">
        <f>+C168+C171</f>
        <v>127157782.17</v>
      </c>
      <c r="D167" s="115">
        <f t="shared" ref="D167:G167" si="55">+D168+D171</f>
        <v>139149800</v>
      </c>
      <c r="E167" s="115">
        <f t="shared" si="55"/>
        <v>145000000</v>
      </c>
      <c r="F167" s="115">
        <f t="shared" si="55"/>
        <v>141700000</v>
      </c>
      <c r="G167" s="115">
        <f t="shared" si="55"/>
        <v>140800000</v>
      </c>
    </row>
    <row r="168" spans="1:9" x14ac:dyDescent="0.25">
      <c r="A168" s="58" t="s">
        <v>100</v>
      </c>
      <c r="B168" s="59" t="s">
        <v>101</v>
      </c>
      <c r="C168" s="60">
        <f>+C169</f>
        <v>122347155.76000001</v>
      </c>
      <c r="D168" s="116">
        <f t="shared" ref="D168:G169" si="56">+D169</f>
        <v>138907000</v>
      </c>
      <c r="E168" s="116">
        <f t="shared" si="56"/>
        <v>145000000</v>
      </c>
      <c r="F168" s="116">
        <f t="shared" si="56"/>
        <v>141700000</v>
      </c>
      <c r="G168" s="116">
        <f t="shared" si="56"/>
        <v>140800000</v>
      </c>
    </row>
    <row r="169" spans="1:9" ht="25.5" customHeight="1" x14ac:dyDescent="0.25">
      <c r="A169" s="54">
        <v>11</v>
      </c>
      <c r="B169" s="55" t="s">
        <v>53</v>
      </c>
      <c r="C169" s="56">
        <f>+C170</f>
        <v>122347155.76000001</v>
      </c>
      <c r="D169" s="117">
        <f t="shared" si="56"/>
        <v>138907000</v>
      </c>
      <c r="E169" s="117">
        <f t="shared" si="56"/>
        <v>145000000</v>
      </c>
      <c r="F169" s="117">
        <f t="shared" si="56"/>
        <v>141700000</v>
      </c>
      <c r="G169" s="117">
        <f t="shared" si="56"/>
        <v>140800000</v>
      </c>
    </row>
    <row r="170" spans="1:9" ht="31.5" x14ac:dyDescent="0.25">
      <c r="A170" s="49">
        <v>37</v>
      </c>
      <c r="B170" s="48" t="s">
        <v>69</v>
      </c>
      <c r="C170" s="57">
        <v>122347155.76000001</v>
      </c>
      <c r="D170" s="118">
        <v>138907000</v>
      </c>
      <c r="E170" s="119">
        <v>145000000</v>
      </c>
      <c r="F170" s="119">
        <v>141700000</v>
      </c>
      <c r="G170" s="119">
        <v>140800000</v>
      </c>
    </row>
    <row r="171" spans="1:9" x14ac:dyDescent="0.25">
      <c r="A171" s="58" t="s">
        <v>102</v>
      </c>
      <c r="B171" s="59" t="s">
        <v>103</v>
      </c>
      <c r="C171" s="60">
        <f>+C172</f>
        <v>4810626.41</v>
      </c>
      <c r="D171" s="116">
        <f t="shared" ref="D171:G172" si="57">+D172</f>
        <v>242800</v>
      </c>
      <c r="E171" s="116">
        <f t="shared" si="57"/>
        <v>0</v>
      </c>
      <c r="F171" s="116">
        <f t="shared" si="57"/>
        <v>0</v>
      </c>
      <c r="G171" s="116">
        <f t="shared" si="57"/>
        <v>0</v>
      </c>
    </row>
    <row r="172" spans="1:9" ht="25.5" customHeight="1" x14ac:dyDescent="0.25">
      <c r="A172" s="54">
        <v>11</v>
      </c>
      <c r="B172" s="55" t="s">
        <v>53</v>
      </c>
      <c r="C172" s="56">
        <f>+C173</f>
        <v>4810626.41</v>
      </c>
      <c r="D172" s="117">
        <f t="shared" si="57"/>
        <v>242800</v>
      </c>
      <c r="E172" s="117">
        <f t="shared" si="57"/>
        <v>0</v>
      </c>
      <c r="F172" s="117">
        <f t="shared" si="57"/>
        <v>0</v>
      </c>
      <c r="G172" s="117">
        <f t="shared" si="57"/>
        <v>0</v>
      </c>
    </row>
    <row r="173" spans="1:9" ht="31.5" x14ac:dyDescent="0.25">
      <c r="A173" s="49">
        <v>37</v>
      </c>
      <c r="B173" s="48" t="s">
        <v>69</v>
      </c>
      <c r="C173" s="57">
        <v>4810626.41</v>
      </c>
      <c r="D173" s="101">
        <v>242800</v>
      </c>
      <c r="E173" s="57">
        <v>0</v>
      </c>
      <c r="F173" s="57">
        <v>0</v>
      </c>
      <c r="G173" s="57">
        <v>0</v>
      </c>
    </row>
    <row r="175" spans="1:9" x14ac:dyDescent="0.25">
      <c r="C175" s="65"/>
      <c r="D175" s="65"/>
      <c r="E175" s="65"/>
      <c r="F175" s="65"/>
      <c r="G175" s="65"/>
    </row>
    <row r="176" spans="1:9" x14ac:dyDescent="0.25">
      <c r="C176" s="65"/>
    </row>
    <row r="177" spans="3:7" x14ac:dyDescent="0.25">
      <c r="C177" s="65"/>
      <c r="D177" s="65"/>
      <c r="E177" s="65"/>
      <c r="F177" s="65"/>
    </row>
    <row r="179" spans="3:7" x14ac:dyDescent="0.25">
      <c r="C179" s="65"/>
      <c r="D179" s="65"/>
      <c r="E179" s="65"/>
      <c r="F179" s="65"/>
    </row>
    <row r="180" spans="3:7" x14ac:dyDescent="0.25">
      <c r="C180" s="65"/>
      <c r="D180" s="65"/>
      <c r="E180" s="65"/>
      <c r="F180" s="65"/>
      <c r="G180" s="65"/>
    </row>
  </sheetData>
  <mergeCells count="3">
    <mergeCell ref="A14:B14"/>
    <mergeCell ref="A2:G2"/>
    <mergeCell ref="A4:B4"/>
  </mergeCells>
  <pageMargins left="0.70866141732283472" right="0.70866141732283472" top="0.74803149606299213" bottom="0.74803149606299213" header="0.31496062992125984" footer="0.31496062992125984"/>
  <pageSetup paperSize="9" scale="64" fitToHeight="7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'POSEBNI DIO'!Print_Area</vt:lpstr>
      <vt:lpstr>SAŽETAK!Print_Area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Dragan.Marincic@hzz.hr</dc:creator>
  <cp:lastModifiedBy>Dragan Marinčić</cp:lastModifiedBy>
  <cp:lastPrinted>2025-10-28T11:58:02Z</cp:lastPrinted>
  <dcterms:created xsi:type="dcterms:W3CDTF">2022-08-12T12:51:27Z</dcterms:created>
  <dcterms:modified xsi:type="dcterms:W3CDTF">2025-11-19T09:43:02Z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